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640" activeTab="6"/>
  </bookViews>
  <sheets>
    <sheet name="Budsjettskjema 1" sheetId="1" r:id="rId1"/>
    <sheet name="1A" sheetId="2" r:id="rId2"/>
    <sheet name="1B" sheetId="3" r:id="rId3"/>
    <sheet name="HO Drift" sheetId="4" r:id="rId4"/>
    <sheet name="2A" sheetId="5" r:id="rId5"/>
    <sheet name="2B" sheetId="6" r:id="rId6"/>
    <sheet name="Øk.plan 2012-2015" sheetId="7" r:id="rId7"/>
    <sheet name="Investeringer" sheetId="8" r:id="rId8"/>
    <sheet name="Fordelt drift" sheetId="9" r:id="rId9"/>
    <sheet name="Grunnlag" sheetId="10" r:id="rId10"/>
    <sheet name="Pr ansvar" sheetId="11" r:id="rId11"/>
    <sheet name="Total" sheetId="12" r:id="rId12"/>
    <sheet name="Invest 2A" sheetId="13" r:id="rId13"/>
    <sheet name="Invest 2B" sheetId="14" r:id="rId14"/>
  </sheets>
  <definedNames>
    <definedName name="_xlnm._FilterDatabase" localSheetId="6" hidden="1">'Øk.plan 2012-2015'!$A$1:$K$773</definedName>
  </definedNames>
  <calcPr fullCalcOnLoad="1"/>
  <pivotCaches>
    <pivotCache cacheId="2" r:id="rId15"/>
    <pivotCache cacheId="1" r:id="rId16"/>
    <pivotCache cacheId="3" r:id="rId17"/>
  </pivotCaches>
</workbook>
</file>

<file path=xl/comments1.xml><?xml version="1.0" encoding="utf-8"?>
<comments xmlns="http://schemas.openxmlformats.org/spreadsheetml/2006/main">
  <authors>
    <author>danl</author>
  </authors>
  <commentList>
    <comment ref="C4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Omklassifisering jfr prognosemodellen</t>
        </r>
      </text>
    </comment>
    <comment ref="C8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PU</t>
        </r>
      </text>
    </comment>
    <comment ref="C10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Leif Gunnar</t>
        </r>
      </text>
    </comment>
    <comment ref="C11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Leif Gunnar</t>
        </r>
      </text>
    </comment>
    <comment ref="C15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Næringsfond + VAR</t>
        </r>
      </text>
    </comment>
    <comment ref="C16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Her er vel noe å gå på fra 2010???</t>
        </r>
      </text>
    </comment>
    <comment ref="C22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Inklusive pott til lønnsøkning på 1 mill</t>
        </r>
      </text>
    </comment>
    <comment ref="C21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Overføring mva.komp investering trekt ut jfr linje 32</t>
        </r>
      </text>
    </comment>
    <comment ref="C30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670.000 gjelder SH-reform</t>
        </r>
      </text>
    </comment>
    <comment ref="C32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Inntekt mva.komp investering trekt ut</t>
        </r>
      </text>
    </comment>
  </commentList>
</comments>
</file>

<file path=xl/comments2.xml><?xml version="1.0" encoding="utf-8"?>
<comments xmlns="http://schemas.openxmlformats.org/spreadsheetml/2006/main">
  <authors>
    <author>danl</author>
  </authors>
  <commentList>
    <comment ref="C4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Omklassifisering jfr prognosemodellen</t>
        </r>
      </text>
    </comment>
    <comment ref="C8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PU</t>
        </r>
      </text>
    </comment>
    <comment ref="C10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Leif Gunnar</t>
        </r>
      </text>
    </comment>
    <comment ref="C11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Leif Gunnar</t>
        </r>
      </text>
    </comment>
    <comment ref="C15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Næringsfond + VAR</t>
        </r>
      </text>
    </comment>
    <comment ref="C16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Her er vel noe å gå på fra 2010???</t>
        </r>
      </text>
    </comment>
    <comment ref="C21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Overføring mva.komp investering trekt ut jfr linje 32</t>
        </r>
      </text>
    </comment>
  </commentList>
</comments>
</file>

<file path=xl/comments4.xml><?xml version="1.0" encoding="utf-8"?>
<comments xmlns="http://schemas.openxmlformats.org/spreadsheetml/2006/main">
  <authors>
    <author>danl</author>
  </authors>
  <commentList>
    <comment ref="C4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Omklassifisering jfr prognosemodellen</t>
        </r>
      </text>
    </comment>
    <comment ref="C14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Leif Gunnar</t>
        </r>
      </text>
    </comment>
    <comment ref="C25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Næringsfond + VAR</t>
        </r>
      </text>
    </comment>
    <comment ref="C26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Her er vel noe å gå på fra 2010???</t>
        </r>
      </text>
    </comment>
    <comment ref="C31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Overføring mva.komp investering trekt ut jfr linje 32</t>
        </r>
      </text>
    </comment>
  </commentList>
</comments>
</file>

<file path=xl/comments7.xml><?xml version="1.0" encoding="utf-8"?>
<comments xmlns="http://schemas.openxmlformats.org/spreadsheetml/2006/main">
  <authors>
    <author>danl</author>
  </authors>
  <commentList>
    <comment ref="H329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Uloba og omsorgslønn til 2 personer
</t>
        </r>
      </text>
    </comment>
    <comment ref="H344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Saltdal kommune +BPA samme sted</t>
        </r>
      </text>
    </comment>
    <comment ref="H345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Matutgifter</t>
        </r>
      </text>
    </comment>
    <comment ref="H362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legebesøk utenom kontortid/prøvetaking</t>
        </r>
      </text>
    </comment>
    <comment ref="H374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pasientalarmer/brannalarm</t>
        </r>
      </text>
    </comment>
    <comment ref="H381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Vi forskutterer strømutgiftene til leil. Utenfor oms.sentret</t>
        </r>
      </text>
    </comment>
    <comment ref="H384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Ref lærling</t>
        </r>
      </text>
    </comment>
    <comment ref="H433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SH reform</t>
        </r>
      </text>
    </comment>
  </commentList>
</comments>
</file>

<file path=xl/comments8.xml><?xml version="1.0" encoding="utf-8"?>
<comments xmlns="http://schemas.openxmlformats.org/spreadsheetml/2006/main">
  <authors>
    <author>danl</author>
  </authors>
  <commentList>
    <comment ref="E3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Spillemidler</t>
        </r>
      </text>
    </comment>
    <comment ref="E4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Bruk av lån
</t>
        </r>
      </text>
    </comment>
    <comment ref="E5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Overført fra drift mva
</t>
        </r>
      </text>
    </comment>
  </commentList>
</comments>
</file>

<file path=xl/sharedStrings.xml><?xml version="1.0" encoding="utf-8"?>
<sst xmlns="http://schemas.openxmlformats.org/spreadsheetml/2006/main" count="5130" uniqueCount="409">
  <si>
    <t>GODTGJØRELSE FOLKEVALGTE</t>
  </si>
  <si>
    <t>PENSJON KLP</t>
  </si>
  <si>
    <t>ARBEIDSGIVERAVGIFT</t>
  </si>
  <si>
    <t>ABN. AVISER/FAGTIDSSKRIFT</t>
  </si>
  <si>
    <t>MATVARER/BEVERTNING</t>
  </si>
  <si>
    <t>ANNONSE, REKLAME, INFORMASJON</t>
  </si>
  <si>
    <t>REPRESENTASJON</t>
  </si>
  <si>
    <t>OPPLÆRING, KURS</t>
  </si>
  <si>
    <t>GODTGJ. FOR DIETT, KJØRE OG NATTILLEGG</t>
  </si>
  <si>
    <t>REISEUTG.(BUSS, FLY, TAXI, TOG, HOTELL)</t>
  </si>
  <si>
    <t>REISEUTG. M/MVA-KOMP 8%</t>
  </si>
  <si>
    <t>TILSKUDD ANDRE</t>
  </si>
  <si>
    <t>AVSATT TILFELDIGE UTG. FORMANNSKAPET</t>
  </si>
  <si>
    <t>TILSKUDD KOMMUNER</t>
  </si>
  <si>
    <t>ANNEN LØNN</t>
  </si>
  <si>
    <t>KONTORMATERIELL</t>
  </si>
  <si>
    <t>POST/BANKGEBYR</t>
  </si>
  <si>
    <t>SERVICE-/DRIFTSAVTALER/REPARASJONER</t>
  </si>
  <si>
    <t>FAST LØNN</t>
  </si>
  <si>
    <t>TELEFON/DATAKOMMUNIKASJON</t>
  </si>
  <si>
    <t>ANDRE OPPG.PL. GODTGJØRELSER</t>
  </si>
  <si>
    <t>AVGIFTER, GEBYRER, LISENSER</t>
  </si>
  <si>
    <t>INVENTAR OG UTSTYR</t>
  </si>
  <si>
    <t>EDB-MASKINVARE/PROGRAMVARE</t>
  </si>
  <si>
    <t>KONSULENTTJENESTER</t>
  </si>
  <si>
    <t>REFUSJON  FRA STATEN</t>
  </si>
  <si>
    <t>BRUK AV BUNDNE FOND</t>
  </si>
  <si>
    <t>KOPIERINGSPAPIR</t>
  </si>
  <si>
    <t>VELFERDSTILTAK ANSATTE</t>
  </si>
  <si>
    <t>FORSIKRINGER</t>
  </si>
  <si>
    <t>KONTINGENTER KS</t>
  </si>
  <si>
    <t>ANNET FORBRUKSMATERIELL, RÅVARER OG TJEN</t>
  </si>
  <si>
    <t>RENTEUTG. FORMIDLINGSLÅN</t>
  </si>
  <si>
    <t>PÅLØPTE RENTER HUSBANKEN</t>
  </si>
  <si>
    <t>RENTEINNTEKT FORMIDL.LÅN</t>
  </si>
  <si>
    <t>INVESTERINGSTILSKUDD</t>
  </si>
  <si>
    <t>UTLÅN NÆRINGSFOND I</t>
  </si>
  <si>
    <t>AVSETNING BUNDNE FOND</t>
  </si>
  <si>
    <t>RENTEINNTEKT NF I</t>
  </si>
  <si>
    <t>MOTTATTE AVDRAG NF I</t>
  </si>
  <si>
    <t>OVERF. TIL ANDRE/PRIVATE</t>
  </si>
  <si>
    <t>SKATT PÅ INNTEKT/FORMUE</t>
  </si>
  <si>
    <t>RAMMEOVERFØRINGER</t>
  </si>
  <si>
    <t>ANDRE STATLIGE OVERFØRINGER</t>
  </si>
  <si>
    <t>MOTPOST AVSKRIVNINGER</t>
  </si>
  <si>
    <t>BANK/FORVALTNINGSUTG.</t>
  </si>
  <si>
    <t>RENTEUTG. INVESTERINGSLÅN</t>
  </si>
  <si>
    <t>PÅLØPTE RENTER KOMM.BANK</t>
  </si>
  <si>
    <t>RENTEINNTEKTER BANK</t>
  </si>
  <si>
    <t>RENTEINNTEKT FONDSMIDLER</t>
  </si>
  <si>
    <t>AVDRAG INVESTERINGSLÅN</t>
  </si>
  <si>
    <t>UTBYTTE FRA SELSKAPER</t>
  </si>
  <si>
    <t>AVSETNING DISPONIBLE FOND</t>
  </si>
  <si>
    <t>INTERNSALG (INTERNE OVERF.)</t>
  </si>
  <si>
    <t>LÆRERLØNNINGER</t>
  </si>
  <si>
    <t>LØNN HOVEDTILLITSVALGT</t>
  </si>
  <si>
    <t>VIKARER V/SYKDOM, SVANGERSKAP O.A.</t>
  </si>
  <si>
    <t>OVERTID</t>
  </si>
  <si>
    <t>PENSJON SPK</t>
  </si>
  <si>
    <t>ANNET UNDERVISNINGSMATERIELL</t>
  </si>
  <si>
    <t>LÆREMIDLER, UNDERVISNINGSUTSTYR</t>
  </si>
  <si>
    <t>SKOLEBOKSAMLING</t>
  </si>
  <si>
    <t>OPPLÆRING/KURS  ADMINISTRASJON</t>
  </si>
  <si>
    <t>STRØM/OLJE</t>
  </si>
  <si>
    <t>UTSTYR UTEANLEGG</t>
  </si>
  <si>
    <t>UTSTYR SPESIALUNDERVISNING</t>
  </si>
  <si>
    <t>LEIE/LEASING MASKINER</t>
  </si>
  <si>
    <t>INTERKJØP (OVERFØRINGER) 790</t>
  </si>
  <si>
    <t>TILSKUDD PPT</t>
  </si>
  <si>
    <t>TILSKUDD LEIRSKOLE</t>
  </si>
  <si>
    <t>TILSKUDD RKK</t>
  </si>
  <si>
    <t>REFUSJON SYKELØNN</t>
  </si>
  <si>
    <t>REFUSJON FRA FYLKE</t>
  </si>
  <si>
    <t>REFUSJON FRA KOMMUNER</t>
  </si>
  <si>
    <t>REFUSJON FRA ANDRE/PRIVATE</t>
  </si>
  <si>
    <t>EGENANDEL SFO</t>
  </si>
  <si>
    <t>SKOLESKYSS</t>
  </si>
  <si>
    <t>KOMMUNALE AVGIFTER</t>
  </si>
  <si>
    <t>VEDLIKEHOLD BYGNINGER</t>
  </si>
  <si>
    <t>VEDLIKEHOLD UTEANLEGG</t>
  </si>
  <si>
    <t>MATERIALER TIL VEDLIKEHOLD</t>
  </si>
  <si>
    <t>RENHOLDSTJENESTER</t>
  </si>
  <si>
    <t>VAKTMESTERTJENESTER</t>
  </si>
  <si>
    <t>FORDELTE UTGIFTER</t>
  </si>
  <si>
    <t>EKSTRAHJELP</t>
  </si>
  <si>
    <t>FRITT SKOLEMATERIELL</t>
  </si>
  <si>
    <t>TELEFONGODTGJØRELSE</t>
  </si>
  <si>
    <t>FRAKTUTGIFTER</t>
  </si>
  <si>
    <t>EGENANDEL BARNEHAGER</t>
  </si>
  <si>
    <t>SALGS- SKJENKEAVGIFT ALKOHOL</t>
  </si>
  <si>
    <t>KOLLEKTIV ULYKKES- OG GRUPPELIVSFORS</t>
  </si>
  <si>
    <t>KVALIFISERINGSSTØNAD</t>
  </si>
  <si>
    <t>BIDRAG BOUTGIFTER</t>
  </si>
  <si>
    <t>UTLÅN</t>
  </si>
  <si>
    <t>MOTTATTE AVDRAG SOSIALE LÅN</t>
  </si>
  <si>
    <t>MEDISINSK FORBRUKSMATERIELL</t>
  </si>
  <si>
    <t>HUSLEIE</t>
  </si>
  <si>
    <t>MEDIKAMENTER</t>
  </si>
  <si>
    <t>TRANSPORT/DRIFT EGNE TRANSPORTMIDL.</t>
  </si>
  <si>
    <t>TILSKUDD TIL STATEN</t>
  </si>
  <si>
    <t>DIVERSE SALG</t>
  </si>
  <si>
    <t>DRIFSTILSKUDD</t>
  </si>
  <si>
    <t>EGENANDEL</t>
  </si>
  <si>
    <t>BILETTINTEKTER</t>
  </si>
  <si>
    <t>VIKARER V/FERIE-PERMISJON</t>
  </si>
  <si>
    <t>LØNN FØLGE PASIENT</t>
  </si>
  <si>
    <t>PASIENTUTGIFTER</t>
  </si>
  <si>
    <t>VEDERLAG OPPHOLD INSTITUSJON</t>
  </si>
  <si>
    <t>REF. STRØM/RENHOLD</t>
  </si>
  <si>
    <t>REFUSJON FØDSELPENGER</t>
  </si>
  <si>
    <t>KANTINEINNTEKTER</t>
  </si>
  <si>
    <t>KOSTPENGER</t>
  </si>
  <si>
    <t>INNTEKT FASTE AVTALER</t>
  </si>
  <si>
    <t>INNTEKT HJEMMETJENESTER</t>
  </si>
  <si>
    <t>OVERF. KAPITALREGNSKAPET</t>
  </si>
  <si>
    <t>KOMP. FOR MERVEDRIAVGIFT ANSK.I INV.REG</t>
  </si>
  <si>
    <t>KARTVERK (KJØP)</t>
  </si>
  <si>
    <t>GEBYRINNTEKTER</t>
  </si>
  <si>
    <t>OVERF. KOMMUNER</t>
  </si>
  <si>
    <t>MATERIALERUTEANLEGG-VEDLIKEHOLD</t>
  </si>
  <si>
    <t>KOMMUNALE ÅRSAVGIFTER</t>
  </si>
  <si>
    <t>VANNPRØVER NÆRINGSMIDDELTILSYNET</t>
  </si>
  <si>
    <t>AVSKRIVNINGER</t>
  </si>
  <si>
    <t>TIL ANDRE/KJØP AV VAR-TJENESTER</t>
  </si>
  <si>
    <t>Budsjett 2011</t>
  </si>
  <si>
    <t>Budsjett 2012</t>
  </si>
  <si>
    <t>Budsjett 2013</t>
  </si>
  <si>
    <t>Budsjett 2014</t>
  </si>
  <si>
    <t>Budsjett 2015</t>
  </si>
  <si>
    <t>Ansvar</t>
  </si>
  <si>
    <t>Tjeneste</t>
  </si>
  <si>
    <t>Art</t>
  </si>
  <si>
    <t>Ansvar(T)</t>
  </si>
  <si>
    <t>Rådmann</t>
  </si>
  <si>
    <t>Tjeneste(T)</t>
  </si>
  <si>
    <t>Kommunestyre</t>
  </si>
  <si>
    <t>Formannskap</t>
  </si>
  <si>
    <t>Revisjon og kontrollutvalg</t>
  </si>
  <si>
    <t>Andre råd og utvalg</t>
  </si>
  <si>
    <t>Valg</t>
  </si>
  <si>
    <t>REGIONALE RÅD OG SAMARBEIDSTILTAK</t>
  </si>
  <si>
    <t>ADMINISTRASJON/RÅDMANN</t>
  </si>
  <si>
    <t>KOMMUNEPLAN</t>
  </si>
  <si>
    <t>FELLES EDB-DRIFT</t>
  </si>
  <si>
    <t>DIVERSE FELLESUTGIFTER</t>
  </si>
  <si>
    <t>ELDRERÅD</t>
  </si>
  <si>
    <t>OVERFORMYNDERI</t>
  </si>
  <si>
    <t>NÆRINGSMIDDELTILSYNET</t>
  </si>
  <si>
    <t>HUSBANKEN'S FORMIDLINGSLÅN</t>
  </si>
  <si>
    <t>NÆRINGSFOND I</t>
  </si>
  <si>
    <t>KIRKELIG FELLESRÅD</t>
  </si>
  <si>
    <t>ANDRE LIVSSYNSORGANISASJONER</t>
  </si>
  <si>
    <t>SKATT PÅ INNTEKT OG FORMUE</t>
  </si>
  <si>
    <t>STATLIGE RAMMETILSKUDD</t>
  </si>
  <si>
    <t>ANDRE GENERELLE STATSTILSKUDD</t>
  </si>
  <si>
    <t>RENTER/GEBYRER</t>
  </si>
  <si>
    <t>AVDRAG</t>
  </si>
  <si>
    <t>AKSJEUTBYTTE</t>
  </si>
  <si>
    <t>INTERNE FINANSIERINGSTRANSAKSJONER</t>
  </si>
  <si>
    <t>KASSE</t>
  </si>
  <si>
    <t>KOMMUNEKASSEN</t>
  </si>
  <si>
    <t>REKTOR</t>
  </si>
  <si>
    <t>GRUNNSKOLEUNDERVISNING</t>
  </si>
  <si>
    <t>SKOLEFRITID SFO</t>
  </si>
  <si>
    <t>SKOLELOKALER/SKYSS</t>
  </si>
  <si>
    <t>VOKSENOPPLÆRING</t>
  </si>
  <si>
    <t>BARNEHAGESTYRER</t>
  </si>
  <si>
    <t>KOMMUNAL BARNEHAGE</t>
  </si>
  <si>
    <t>BARNEHAGELOKALE/SKYSS</t>
  </si>
  <si>
    <t>SOSIAL</t>
  </si>
  <si>
    <t>FOREBYGGENDE ARBEID HELSE OG SOSIAL</t>
  </si>
  <si>
    <t>STØTTEKONTAKT</t>
  </si>
  <si>
    <t>SOSIAL KONTOR/RÅDGIVING</t>
  </si>
  <si>
    <t>TILBUD TIL PERSONER MED RUSPROBLEM</t>
  </si>
  <si>
    <t>KVALIFISERINGSPROGRAMMET</t>
  </si>
  <si>
    <t>ØKONOMISK SOSIALHJELP</t>
  </si>
  <si>
    <t>HELSEST.</t>
  </si>
  <si>
    <t>LEGE</t>
  </si>
  <si>
    <t>LEGETJENESTE</t>
  </si>
  <si>
    <t>FYSIO</t>
  </si>
  <si>
    <t>FYSIOTERAPI</t>
  </si>
  <si>
    <t>PLEIE/OMS</t>
  </si>
  <si>
    <t>PSYKIATRI</t>
  </si>
  <si>
    <t>HJEMMEHJELP</t>
  </si>
  <si>
    <t>HJEMMESYKEPLEIE</t>
  </si>
  <si>
    <t>RENHOLD</t>
  </si>
  <si>
    <t>VASKERI</t>
  </si>
  <si>
    <t>KJØKKEN</t>
  </si>
  <si>
    <t>VÆRØY SYKEHJEM</t>
  </si>
  <si>
    <t>PU-HABILITERING</t>
  </si>
  <si>
    <t>BARNEVERN</t>
  </si>
  <si>
    <t>BARNE- OG UNGDOMSVERN</t>
  </si>
  <si>
    <t>TEKNISK</t>
  </si>
  <si>
    <t>TEKNISK ADMINISTRASJON</t>
  </si>
  <si>
    <t>RÅDHUSET</t>
  </si>
  <si>
    <t>INTERN SERVICE/VEDLIKEHOLD</t>
  </si>
  <si>
    <t>FELLES RENHOLDSTJENESTER</t>
  </si>
  <si>
    <t>KOMMUNALE BOLIGER</t>
  </si>
  <si>
    <t>KART OG OPPMÅLING</t>
  </si>
  <si>
    <t>LANDBRUK</t>
  </si>
  <si>
    <t>HAVN/KAIER</t>
  </si>
  <si>
    <t>KOMMUNALE VEIER</t>
  </si>
  <si>
    <t>FYLKESVEIER</t>
  </si>
  <si>
    <t>VEI- OG GATELYS</t>
  </si>
  <si>
    <t>GRØNTANLEGG</t>
  </si>
  <si>
    <t>FEIING/BRANNTILSYN</t>
  </si>
  <si>
    <t>BRANNVESEN</t>
  </si>
  <si>
    <t>OLJEVERN</t>
  </si>
  <si>
    <t>FERSKVANN</t>
  </si>
  <si>
    <t>SJØVANN</t>
  </si>
  <si>
    <t>LEDNINGSNETT FERSKVANN</t>
  </si>
  <si>
    <t>LEDNINGSNETT SJØVANN</t>
  </si>
  <si>
    <t>AVLØPSNETT/KLOAKK</t>
  </si>
  <si>
    <t>SEPTIK</t>
  </si>
  <si>
    <t>RENOVASJON</t>
  </si>
  <si>
    <t>IDRETT</t>
  </si>
  <si>
    <t>SVØMMEHALL</t>
  </si>
  <si>
    <t>KULTUR</t>
  </si>
  <si>
    <t>AKTIVITETSTILBUD BARN OG UNGE</t>
  </si>
  <si>
    <t>FRITIDSKLUBB</t>
  </si>
  <si>
    <t>UNGDOMSRÅD</t>
  </si>
  <si>
    <t>REISELIV/TURISME</t>
  </si>
  <si>
    <t>MUSIKK- OG KUTURSKOLE</t>
  </si>
  <si>
    <t>KULTURKONTOR</t>
  </si>
  <si>
    <t>SAMFUNNSHUS</t>
  </si>
  <si>
    <t>TILSKUDD LAG OG FORENINGER</t>
  </si>
  <si>
    <t>DIVERSE KULTURAKTIVITETER</t>
  </si>
  <si>
    <t>BIBLIOTEK</t>
  </si>
  <si>
    <t>Art (T)</t>
  </si>
  <si>
    <t>ABN. AVISER/FAGTIDSKRIFT</t>
  </si>
  <si>
    <t>MATVARER OG BEVERTNING</t>
  </si>
  <si>
    <t>ANNET FORBRUKSMATERIELL, RÅVARER OG TJENESTER</t>
  </si>
  <si>
    <t>ANNONSE,REKLAME, INFORMASJON</t>
  </si>
  <si>
    <t>OPPLÆRING OG KURS</t>
  </si>
  <si>
    <t>GODTGJØRING FOR DIETT, KJØRE OG NATTILLEGG</t>
  </si>
  <si>
    <t>REISEUTGIFTER(BUSS, FLY, TAXI, TOG, HOTELL)</t>
  </si>
  <si>
    <t>OVERFØRING TIL ANDRE/PRIVATE</t>
  </si>
  <si>
    <t>REISEUTGIFTER</t>
  </si>
  <si>
    <t>PORTO/FRANKERINGSUTGIFTER</t>
  </si>
  <si>
    <t>BARNEVERNTILTAK I FAMILIEN</t>
  </si>
  <si>
    <t>ANDRE FORBRUKSVARER (UTGIFTSDEKNING)</t>
  </si>
  <si>
    <t>Radetiketter</t>
  </si>
  <si>
    <t>Totalt</t>
  </si>
  <si>
    <t>Verdier</t>
  </si>
  <si>
    <t>Sum av Budsjett 2012</t>
  </si>
  <si>
    <t>Sum av Budsjett 2011</t>
  </si>
  <si>
    <t xml:space="preserve"> </t>
  </si>
  <si>
    <t>B-2011</t>
  </si>
  <si>
    <t>Sum driftsinntekter</t>
  </si>
  <si>
    <t>Sum eksterne finansinntekter</t>
  </si>
  <si>
    <t>Sum eksterne finansutgifter</t>
  </si>
  <si>
    <t>Netto finansutgifter</t>
  </si>
  <si>
    <t>Samlede omstillingstiltak fra formannskapet</t>
  </si>
  <si>
    <t>VÆRØY KOMMUNE - ØKONOMIPLAN 2012 - 2015</t>
  </si>
  <si>
    <t>B-2012</t>
  </si>
  <si>
    <t>Sum avsetninger</t>
  </si>
  <si>
    <t>Sum bruk av avsetninger</t>
  </si>
  <si>
    <t>(Flere elementer)</t>
  </si>
  <si>
    <t>REFUSJON STATEN</t>
  </si>
  <si>
    <t>Skatt på inntekt og formue</t>
  </si>
  <si>
    <t>Ordinært rammetilskudd</t>
  </si>
  <si>
    <t>Skatt på eiendom</t>
  </si>
  <si>
    <t>Andre direkte eller indirekte skatter</t>
  </si>
  <si>
    <t>Andre generelle statstilskudd</t>
  </si>
  <si>
    <t>Sum frie disponible inntekter</t>
  </si>
  <si>
    <t>Budsjettskjema 1</t>
  </si>
  <si>
    <t>Til dekning av tidligere års merforbruk</t>
  </si>
  <si>
    <t>Til ubundne avsetninger</t>
  </si>
  <si>
    <t>Til bundne avsetninger</t>
  </si>
  <si>
    <t>Bruk av tidligere års mindreforbruk</t>
  </si>
  <si>
    <t>Bruk av ubundne avsetninger</t>
  </si>
  <si>
    <t>Bruk av bundne avsetninger</t>
  </si>
  <si>
    <t>Netto avsetninger</t>
  </si>
  <si>
    <t>Overført til investeringsbudsjettet</t>
  </si>
  <si>
    <t>Til fordeling drift</t>
  </si>
  <si>
    <t>Kommunekassen</t>
  </si>
  <si>
    <t>Skole</t>
  </si>
  <si>
    <t>Barnehage</t>
  </si>
  <si>
    <t>NAV</t>
  </si>
  <si>
    <t>Helsestasjon</t>
  </si>
  <si>
    <t>Lege</t>
  </si>
  <si>
    <t>Fysio</t>
  </si>
  <si>
    <t>Pleie og omsorg</t>
  </si>
  <si>
    <t>Barnevern</t>
  </si>
  <si>
    <t>Teknisk</t>
  </si>
  <si>
    <t xml:space="preserve">Kultur </t>
  </si>
  <si>
    <t>Bibliotek</t>
  </si>
  <si>
    <t>Sum fordelt</t>
  </si>
  <si>
    <t>Merforbruk</t>
  </si>
  <si>
    <t>RÅDMANN</t>
  </si>
  <si>
    <t>Sum av Budsjett 2013</t>
  </si>
  <si>
    <t>Sum av Budsjett 2014</t>
  </si>
  <si>
    <t>Sum av Budsjett 2015</t>
  </si>
  <si>
    <t>FOREBYGGING, HELSESTASJONS- OG SKOLEHELS</t>
  </si>
  <si>
    <t>B-2013</t>
  </si>
  <si>
    <t>B-2014</t>
  </si>
  <si>
    <t>B-2015</t>
  </si>
  <si>
    <t>Budsjettskjema 1A</t>
  </si>
  <si>
    <t>VELFERDSTILTAK BEBOERE</t>
  </si>
  <si>
    <t>Budsjettskjema 1B</t>
  </si>
  <si>
    <t>Brukerbetalinger (600)</t>
  </si>
  <si>
    <t>Andre salgs- og leieinntekter (620-670)</t>
  </si>
  <si>
    <t>Overføringer med krav til motytelse (700-780)</t>
  </si>
  <si>
    <t>Rammetilskudd (800)</t>
  </si>
  <si>
    <t>Andre statlige overføringer (810)</t>
  </si>
  <si>
    <t>Andre overføringer (830-850, 880-895)</t>
  </si>
  <si>
    <t>Skatt på inntekt og formue (870)</t>
  </si>
  <si>
    <t>Eiendomsskatt (874)</t>
  </si>
  <si>
    <t>Andre direkte og indirekte skatter (877)</t>
  </si>
  <si>
    <t>Lønnsutgifter (010-089, 160-165)</t>
  </si>
  <si>
    <t>Sosiale utgifter (090-099)</t>
  </si>
  <si>
    <t>Kjøp av varer og tjenester som erstatter prod (300-380)</t>
  </si>
  <si>
    <t>Overføringer (400-490)</t>
  </si>
  <si>
    <t>Kjøp av varer og tjenester som inngår i prod (100-285 - (160-165)</t>
  </si>
  <si>
    <t>Avskrivinger (590)</t>
  </si>
  <si>
    <t>Fordelte utgifter (690 + (290-790)</t>
  </si>
  <si>
    <t>Sum driftsutgifter</t>
  </si>
  <si>
    <t>Renteinntekter, utbytte og eieruttak (900-905)</t>
  </si>
  <si>
    <t>Mottatte avdrag på utlån (920)</t>
  </si>
  <si>
    <t>Renteutgifter, provsjoner og andre finansutg (500)</t>
  </si>
  <si>
    <t>Avdragsutgifter (510)</t>
  </si>
  <si>
    <t>Utlån (520)</t>
  </si>
  <si>
    <t>Basseng</t>
  </si>
  <si>
    <t>Tak</t>
  </si>
  <si>
    <t>Spillemidler</t>
  </si>
  <si>
    <t>Mva</t>
  </si>
  <si>
    <t>Lån</t>
  </si>
  <si>
    <t>Sum</t>
  </si>
  <si>
    <t>Oppgradering Øk.system</t>
  </si>
  <si>
    <t>Industriveien</t>
  </si>
  <si>
    <t>Brannutstyr</t>
  </si>
  <si>
    <t>Frank</t>
  </si>
  <si>
    <t>Teknisk utstyr SH reform</t>
  </si>
  <si>
    <t>Investeringstilskudd staten</t>
  </si>
  <si>
    <t>SAMHANDLINGSREFORMEN</t>
  </si>
  <si>
    <t>Drift basseng</t>
  </si>
  <si>
    <t>Energi</t>
  </si>
  <si>
    <t>Kjemikalier</t>
  </si>
  <si>
    <t>Forsikring</t>
  </si>
  <si>
    <t>Vedlikehold</t>
  </si>
  <si>
    <t>Renhold</t>
  </si>
  <si>
    <t>Badevakt</t>
  </si>
  <si>
    <t>Inntekter</t>
  </si>
  <si>
    <t>Renter og avdrag</t>
  </si>
  <si>
    <t>Samhandlingsreformen</t>
  </si>
  <si>
    <t>Kjøkken barnehage</t>
  </si>
  <si>
    <t>Motpost avskrivinger</t>
  </si>
  <si>
    <t>Netto driftsresultat</t>
  </si>
  <si>
    <t>Brutto driftsresultat</t>
  </si>
  <si>
    <t>Bruk av tidligere åres mindreforbruk (930)</t>
  </si>
  <si>
    <t>Bruk av bundne driftsfond (950)</t>
  </si>
  <si>
    <t>Bruk av disposisjonsfond (940)</t>
  </si>
  <si>
    <t>Overført til investeringsregnskapet (570)</t>
  </si>
  <si>
    <t>Dekning av tidligere års merforbruk (530)</t>
  </si>
  <si>
    <t>Avsetninger til disposisjonsfond (540)</t>
  </si>
  <si>
    <t>Avsetninger til bundne driftsfond (550)</t>
  </si>
  <si>
    <t>Årets mindreforbruk/merforbruk</t>
  </si>
  <si>
    <t>Investeringer i anleggsmidler</t>
  </si>
  <si>
    <t>Utlån og forskutteringer</t>
  </si>
  <si>
    <t>Avdrag på lån</t>
  </si>
  <si>
    <t>Avsetninger</t>
  </si>
  <si>
    <t>Årets finansieringsbehov</t>
  </si>
  <si>
    <t>Bruk av lånemidler</t>
  </si>
  <si>
    <t>Inntekter fra salg av anleggsmidler</t>
  </si>
  <si>
    <t>Tilskudd til investeringer</t>
  </si>
  <si>
    <t>Mottatte avdrag på utlån og refusjoner</t>
  </si>
  <si>
    <t>Andre inntekter</t>
  </si>
  <si>
    <t>Sum ekstern finansiering</t>
  </si>
  <si>
    <t>Overført fra driftsregnskapet</t>
  </si>
  <si>
    <t>Bruk av avsetninger</t>
  </si>
  <si>
    <t>Sum finansiering</t>
  </si>
  <si>
    <t>Udekket/udisponert</t>
  </si>
  <si>
    <t>Budsjettskjema 2A</t>
  </si>
  <si>
    <t>Budsjettskjema 2B</t>
  </si>
  <si>
    <t>Til investeringer i anleggsmidler (fra skjema 2A)</t>
  </si>
  <si>
    <t>Fordelt slik:</t>
  </si>
  <si>
    <t>02300</t>
  </si>
  <si>
    <t>02000</t>
  </si>
  <si>
    <t>09100</t>
  </si>
  <si>
    <t>08300</t>
  </si>
  <si>
    <t>09700</t>
  </si>
  <si>
    <t>SAMHANDLINGSREFORMN</t>
  </si>
  <si>
    <t>(tom)</t>
  </si>
  <si>
    <t>Prosjekt</t>
  </si>
  <si>
    <t>SVØMMEBASSENG</t>
  </si>
  <si>
    <t>INDUSTRIVEIEN</t>
  </si>
  <si>
    <t>BRANNUTSTYR</t>
  </si>
  <si>
    <t>OPPGR.ØK.SYSTEM</t>
  </si>
  <si>
    <t>TENISK UTSTYR SH REFORM</t>
  </si>
  <si>
    <t>KUNSTGRESSBANEN</t>
  </si>
  <si>
    <t>ANNET FORBRUKSMATERIELL</t>
  </si>
  <si>
    <t>Rehab svømmebasseng/garderobe</t>
  </si>
  <si>
    <t>Tak over  Gamleskolen</t>
  </si>
  <si>
    <t>Isolasjon yttervegger, vinduer, drenering</t>
  </si>
  <si>
    <t>Rehab gymsal/vestibyle/skole</t>
  </si>
  <si>
    <t>Rehab tårndel</t>
  </si>
  <si>
    <t>Brannvesen - utstyr</t>
  </si>
  <si>
    <t>Trafikksikring industrivei</t>
  </si>
  <si>
    <t>Skilting/reiseliv/kulturminner</t>
  </si>
  <si>
    <t>Ferskvann/sjøvann</t>
  </si>
  <si>
    <t>Rehab kirkebygg</t>
  </si>
  <si>
    <t>Nytt tak utleieboliger</t>
  </si>
  <si>
    <t>Barnehage - kjøkken/bad</t>
  </si>
  <si>
    <t>Barnehage - investering vedr. godkjenning</t>
  </si>
  <si>
    <t>Rådhus - gulv/ombygg./inv.</t>
  </si>
  <si>
    <t>Legesenter andre lokaler</t>
  </si>
  <si>
    <t>Oppgradering Økonomisystem</t>
  </si>
  <si>
    <t>Rammenedtrekk</t>
  </si>
  <si>
    <t>KJØP FRA ANDRE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</si>
</sst>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22"/>
      <name val="Times New Roman"/>
      <family val="1"/>
    </font>
    <font>
      <b/>
      <sz val="12"/>
      <name val="Arial"/>
      <family val="2"/>
    </font>
    <font>
      <b/>
      <sz val="18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17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4"/>
      <color indexed="30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30"/>
      <name val="Arial"/>
      <family val="2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4"/>
      <color indexed="8"/>
      <name val="Bookman Old Style"/>
      <family val="1"/>
    </font>
    <font>
      <sz val="10"/>
      <color indexed="30"/>
      <name val="Arial"/>
      <family val="2"/>
    </font>
    <font>
      <b/>
      <sz val="14"/>
      <color indexed="10"/>
      <name val="Times New Roman"/>
      <family val="1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  <font>
      <sz val="8"/>
      <name val="Bookman Old Styl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2" fillId="16" borderId="1" applyNumberFormat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0" fillId="7" borderId="1" applyNumberFormat="0" applyAlignment="0" applyProtection="0"/>
    <xf numFmtId="0" fontId="33" fillId="0" borderId="2" applyNumberFormat="0" applyFill="0" applyAlignment="0" applyProtection="0"/>
    <xf numFmtId="0" fontId="34" fillId="17" borderId="3" applyNumberFormat="0" applyAlignment="0" applyProtection="0"/>
    <xf numFmtId="0" fontId="0" fillId="18" borderId="4" applyNumberFormat="0" applyFont="0" applyAlignment="0" applyProtection="0"/>
    <xf numFmtId="0" fontId="29" fillId="19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9" applyNumberFormat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3" fontId="0" fillId="0" borderId="0" xfId="49" applyFont="1" applyAlignment="1">
      <alignment/>
    </xf>
    <xf numFmtId="43" fontId="2" fillId="24" borderId="0" xfId="49" applyFont="1" applyFill="1" applyAlignment="1">
      <alignment horizontal="center" wrapText="1"/>
    </xf>
    <xf numFmtId="0" fontId="2" fillId="24" borderId="0" xfId="0" applyFont="1" applyFill="1" applyAlignment="1">
      <alignment wrapText="1"/>
    </xf>
    <xf numFmtId="0" fontId="0" fillId="0" borderId="0" xfId="0" applyFont="1" applyAlignment="1">
      <alignment/>
    </xf>
    <xf numFmtId="0" fontId="2" fillId="24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5" fillId="4" borderId="10" xfId="0" applyFont="1" applyFill="1" applyBorder="1" applyAlignment="1" applyProtection="1">
      <alignment horizontal="center"/>
      <protection/>
    </xf>
    <xf numFmtId="14" fontId="5" fillId="4" borderId="11" xfId="0" applyNumberFormat="1" applyFont="1" applyFill="1" applyBorder="1" applyAlignment="1" applyProtection="1" quotePrefix="1">
      <alignment horizontal="right"/>
      <protection/>
    </xf>
    <xf numFmtId="0" fontId="6" fillId="18" borderId="12" xfId="0" applyFont="1" applyFill="1" applyBorder="1" applyAlignment="1">
      <alignment/>
    </xf>
    <xf numFmtId="3" fontId="6" fillId="18" borderId="0" xfId="0" applyNumberFormat="1" applyFont="1" applyFill="1" applyBorder="1" applyAlignment="1" applyProtection="1">
      <alignment horizontal="right"/>
      <protection/>
    </xf>
    <xf numFmtId="3" fontId="6" fillId="18" borderId="0" xfId="0" applyNumberFormat="1" applyFont="1" applyFill="1" applyBorder="1" applyAlignment="1">
      <alignment horizontal="right"/>
    </xf>
    <xf numFmtId="3" fontId="7" fillId="25" borderId="13" xfId="0" applyNumberFormat="1" applyFont="1" applyFill="1" applyBorder="1" applyAlignment="1">
      <alignment horizontal="right"/>
    </xf>
    <xf numFmtId="0" fontId="6" fillId="18" borderId="10" xfId="0" applyFont="1" applyFill="1" applyBorder="1" applyAlignment="1">
      <alignment/>
    </xf>
    <xf numFmtId="3" fontId="6" fillId="18" borderId="11" xfId="0" applyNumberFormat="1" applyFont="1" applyFill="1" applyBorder="1" applyAlignment="1">
      <alignment horizontal="right"/>
    </xf>
    <xf numFmtId="3" fontId="7" fillId="25" borderId="14" xfId="0" applyNumberFormat="1" applyFont="1" applyFill="1" applyBorder="1" applyAlignment="1">
      <alignment horizontal="right"/>
    </xf>
    <xf numFmtId="0" fontId="6" fillId="18" borderId="10" xfId="0" applyFont="1" applyFill="1" applyBorder="1" applyAlignment="1">
      <alignment horizontal="left"/>
    </xf>
    <xf numFmtId="3" fontId="6" fillId="18" borderId="15" xfId="0" applyNumberFormat="1" applyFont="1" applyFill="1" applyBorder="1" applyAlignment="1">
      <alignment horizontal="right"/>
    </xf>
    <xf numFmtId="3" fontId="6" fillId="18" borderId="16" xfId="0" applyNumberFormat="1" applyFont="1" applyFill="1" applyBorder="1" applyAlignment="1">
      <alignment horizontal="right"/>
    </xf>
    <xf numFmtId="3" fontId="6" fillId="18" borderId="16" xfId="0" applyNumberFormat="1" applyFont="1" applyFill="1" applyBorder="1" applyAlignment="1">
      <alignment/>
    </xf>
    <xf numFmtId="3" fontId="7" fillId="25" borderId="13" xfId="0" applyNumberFormat="1" applyFont="1" applyFill="1" applyBorder="1" applyAlignment="1">
      <alignment/>
    </xf>
    <xf numFmtId="3" fontId="7" fillId="25" borderId="14" xfId="0" applyNumberFormat="1" applyFont="1" applyFill="1" applyBorder="1" applyAlignment="1" applyProtection="1">
      <alignment horizontal="right"/>
      <protection/>
    </xf>
    <xf numFmtId="3" fontId="8" fillId="18" borderId="11" xfId="0" applyNumberFormat="1" applyFont="1" applyFill="1" applyBorder="1" applyAlignment="1" applyProtection="1">
      <alignment horizontal="right"/>
      <protection/>
    </xf>
    <xf numFmtId="14" fontId="5" fillId="4" borderId="14" xfId="0" applyNumberFormat="1" applyFont="1" applyFill="1" applyBorder="1" applyAlignment="1" applyProtection="1">
      <alignment horizontal="right"/>
      <protection/>
    </xf>
    <xf numFmtId="3" fontId="9" fillId="25" borderId="14" xfId="0" applyNumberFormat="1" applyFont="1" applyFill="1" applyBorder="1" applyAlignment="1" applyProtection="1">
      <alignment horizontal="right"/>
      <protection/>
    </xf>
    <xf numFmtId="0" fontId="9" fillId="18" borderId="10" xfId="0" applyFont="1" applyFill="1" applyBorder="1" applyAlignment="1">
      <alignment horizontal="left"/>
    </xf>
    <xf numFmtId="3" fontId="9" fillId="18" borderId="11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2" fillId="25" borderId="14" xfId="0" applyNumberFormat="1" applyFont="1" applyFill="1" applyBorder="1" applyAlignment="1" applyProtection="1">
      <alignment horizontal="right"/>
      <protection/>
    </xf>
    <xf numFmtId="172" fontId="0" fillId="0" borderId="0" xfId="49" applyNumberFormat="1" applyFont="1" applyAlignment="1">
      <alignment/>
    </xf>
    <xf numFmtId="0" fontId="9" fillId="18" borderId="10" xfId="0" applyFont="1" applyFill="1" applyBorder="1" applyAlignment="1">
      <alignment/>
    </xf>
    <xf numFmtId="3" fontId="9" fillId="18" borderId="11" xfId="0" applyNumberFormat="1" applyFont="1" applyFill="1" applyBorder="1" applyAlignment="1">
      <alignment horizontal="right"/>
    </xf>
    <xf numFmtId="3" fontId="9" fillId="25" borderId="14" xfId="0" applyNumberFormat="1" applyFont="1" applyFill="1" applyBorder="1" applyAlignment="1">
      <alignment horizontal="right"/>
    </xf>
    <xf numFmtId="0" fontId="6" fillId="18" borderId="17" xfId="0" applyFont="1" applyFill="1" applyBorder="1" applyAlignment="1">
      <alignment/>
    </xf>
    <xf numFmtId="3" fontId="6" fillId="18" borderId="18" xfId="0" applyNumberFormat="1" applyFont="1" applyFill="1" applyBorder="1" applyAlignment="1">
      <alignment horizontal="right"/>
    </xf>
    <xf numFmtId="0" fontId="6" fillId="18" borderId="19" xfId="0" applyFont="1" applyFill="1" applyBorder="1" applyAlignment="1">
      <alignment/>
    </xf>
    <xf numFmtId="3" fontId="6" fillId="18" borderId="20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/>
    </xf>
    <xf numFmtId="0" fontId="12" fillId="18" borderId="10" xfId="0" applyFont="1" applyFill="1" applyBorder="1" applyAlignment="1">
      <alignment horizontal="left"/>
    </xf>
    <xf numFmtId="3" fontId="12" fillId="18" borderId="11" xfId="0" applyNumberFormat="1" applyFont="1" applyFill="1" applyBorder="1" applyAlignment="1">
      <alignment horizontal="right"/>
    </xf>
    <xf numFmtId="3" fontId="12" fillId="25" borderId="14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3" fontId="15" fillId="25" borderId="13" xfId="0" applyNumberFormat="1" applyFont="1" applyFill="1" applyBorder="1" applyAlignment="1" applyProtection="1">
      <alignment horizontal="right"/>
      <protection/>
    </xf>
    <xf numFmtId="3" fontId="6" fillId="18" borderId="0" xfId="0" applyNumberFormat="1" applyFont="1" applyFill="1" applyBorder="1" applyAlignment="1">
      <alignment/>
    </xf>
    <xf numFmtId="0" fontId="12" fillId="18" borderId="19" xfId="0" applyFont="1" applyFill="1" applyBorder="1" applyAlignment="1">
      <alignment horizontal="left"/>
    </xf>
    <xf numFmtId="3" fontId="13" fillId="18" borderId="20" xfId="0" applyNumberFormat="1" applyFont="1" applyFill="1" applyBorder="1" applyAlignment="1" applyProtection="1">
      <alignment horizontal="right"/>
      <protection/>
    </xf>
    <xf numFmtId="3" fontId="7" fillId="25" borderId="21" xfId="0" applyNumberFormat="1" applyFont="1" applyFill="1" applyBorder="1" applyAlignment="1">
      <alignment horizontal="right"/>
    </xf>
    <xf numFmtId="3" fontId="7" fillId="25" borderId="22" xfId="0" applyNumberFormat="1" applyFont="1" applyFill="1" applyBorder="1" applyAlignment="1">
      <alignment horizontal="right"/>
    </xf>
    <xf numFmtId="172" fontId="15" fillId="25" borderId="13" xfId="49" applyNumberFormat="1" applyFont="1" applyFill="1" applyBorder="1" applyAlignment="1" applyProtection="1">
      <alignment horizontal="right"/>
      <protection/>
    </xf>
    <xf numFmtId="172" fontId="4" fillId="25" borderId="13" xfId="49" applyNumberFormat="1" applyFont="1" applyFill="1" applyBorder="1" applyAlignment="1">
      <alignment/>
    </xf>
    <xf numFmtId="172" fontId="4" fillId="25" borderId="21" xfId="49" applyNumberFormat="1" applyFont="1" applyFill="1" applyBorder="1" applyAlignment="1">
      <alignment/>
    </xf>
    <xf numFmtId="172" fontId="4" fillId="25" borderId="22" xfId="49" applyNumberFormat="1" applyFont="1" applyFill="1" applyBorder="1" applyAlignment="1">
      <alignment/>
    </xf>
    <xf numFmtId="43" fontId="2" fillId="24" borderId="0" xfId="49" applyNumberFormat="1" applyFont="1" applyFill="1" applyAlignment="1">
      <alignment horizontal="center" wrapText="1"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24" borderId="0" xfId="0" applyNumberFormat="1" applyFont="1" applyFill="1" applyAlignment="1">
      <alignment horizontal="right"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9" fillId="18" borderId="11" xfId="0" applyFont="1" applyFill="1" applyBorder="1" applyAlignment="1">
      <alignment/>
    </xf>
    <xf numFmtId="172" fontId="0" fillId="0" borderId="0" xfId="49" applyNumberFormat="1" applyFont="1" applyAlignment="1">
      <alignment/>
    </xf>
    <xf numFmtId="0" fontId="12" fillId="18" borderId="17" xfId="0" applyFont="1" applyFill="1" applyBorder="1" applyAlignment="1">
      <alignment/>
    </xf>
    <xf numFmtId="3" fontId="12" fillId="18" borderId="18" xfId="0" applyNumberFormat="1" applyFont="1" applyFill="1" applyBorder="1" applyAlignment="1">
      <alignment horizontal="right"/>
    </xf>
    <xf numFmtId="3" fontId="12" fillId="25" borderId="21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3" fontId="12" fillId="18" borderId="0" xfId="0" applyNumberFormat="1" applyFont="1" applyFill="1" applyBorder="1" applyAlignment="1">
      <alignment horizontal="right"/>
    </xf>
    <xf numFmtId="3" fontId="12" fillId="25" borderId="13" xfId="0" applyNumberFormat="1" applyFont="1" applyFill="1" applyBorder="1" applyAlignment="1">
      <alignment horizontal="right"/>
    </xf>
    <xf numFmtId="3" fontId="20" fillId="18" borderId="18" xfId="0" applyNumberFormat="1" applyFont="1" applyFill="1" applyBorder="1" applyAlignment="1">
      <alignment horizontal="right"/>
    </xf>
    <xf numFmtId="3" fontId="20" fillId="25" borderId="21" xfId="0" applyNumberFormat="1" applyFont="1" applyFill="1" applyBorder="1" applyAlignment="1">
      <alignment horizontal="right"/>
    </xf>
    <xf numFmtId="3" fontId="7" fillId="25" borderId="16" xfId="0" applyNumberFormat="1" applyFont="1" applyFill="1" applyBorder="1" applyAlignment="1">
      <alignment horizontal="right"/>
    </xf>
    <xf numFmtId="0" fontId="12" fillId="18" borderId="10" xfId="0" applyFont="1" applyFill="1" applyBorder="1" applyAlignment="1">
      <alignment/>
    </xf>
    <xf numFmtId="0" fontId="8" fillId="18" borderId="12" xfId="0" applyFont="1" applyFill="1" applyBorder="1" applyAlignment="1">
      <alignment/>
    </xf>
    <xf numFmtId="172" fontId="4" fillId="25" borderId="21" xfId="49" applyNumberFormat="1" applyFont="1" applyFill="1" applyBorder="1" applyAlignment="1">
      <alignment horizontal="right"/>
    </xf>
    <xf numFmtId="3" fontId="4" fillId="25" borderId="21" xfId="0" applyNumberFormat="1" applyFont="1" applyFill="1" applyBorder="1" applyAlignment="1">
      <alignment horizontal="right"/>
    </xf>
    <xf numFmtId="3" fontId="4" fillId="25" borderId="13" xfId="0" applyNumberFormat="1" applyFont="1" applyFill="1" applyBorder="1" applyAlignment="1">
      <alignment horizontal="right"/>
    </xf>
    <xf numFmtId="172" fontId="21" fillId="25" borderId="14" xfId="49" applyNumberFormat="1" applyFont="1" applyFill="1" applyBorder="1" applyAlignment="1">
      <alignment/>
    </xf>
    <xf numFmtId="0" fontId="22" fillId="0" borderId="0" xfId="0" applyFont="1" applyAlignment="1">
      <alignment/>
    </xf>
    <xf numFmtId="3" fontId="12" fillId="25" borderId="16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0" fontId="42" fillId="25" borderId="10" xfId="0" applyFont="1" applyFill="1" applyBorder="1" applyAlignment="1" applyProtection="1">
      <alignment horizontal="center"/>
      <protection/>
    </xf>
    <xf numFmtId="14" fontId="42" fillId="25" borderId="11" xfId="0" applyNumberFormat="1" applyFont="1" applyFill="1" applyBorder="1" applyAlignment="1" applyProtection="1" quotePrefix="1">
      <alignment horizontal="right"/>
      <protection/>
    </xf>
    <xf numFmtId="14" fontId="42" fillId="11" borderId="14" xfId="0" applyNumberFormat="1" applyFont="1" applyFill="1" applyBorder="1" applyAlignment="1" applyProtection="1">
      <alignment horizontal="right"/>
      <protection/>
    </xf>
    <xf numFmtId="14" fontId="42" fillId="25" borderId="14" xfId="0" applyNumberFormat="1" applyFont="1" applyFill="1" applyBorder="1" applyAlignment="1" applyProtection="1">
      <alignment horizontal="right"/>
      <protection/>
    </xf>
    <xf numFmtId="0" fontId="42" fillId="25" borderId="12" xfId="0" applyFont="1" applyFill="1" applyBorder="1" applyAlignment="1">
      <alignment/>
    </xf>
    <xf numFmtId="3" fontId="42" fillId="25" borderId="0" xfId="0" applyNumberFormat="1" applyFont="1" applyFill="1" applyBorder="1" applyAlignment="1" applyProtection="1">
      <alignment horizontal="right"/>
      <protection/>
    </xf>
    <xf numFmtId="172" fontId="40" fillId="11" borderId="21" xfId="49" applyNumberFormat="1" applyFont="1" applyFill="1" applyBorder="1" applyAlignment="1">
      <alignment/>
    </xf>
    <xf numFmtId="172" fontId="40" fillId="25" borderId="21" xfId="49" applyNumberFormat="1" applyFont="1" applyFill="1" applyBorder="1" applyAlignment="1">
      <alignment/>
    </xf>
    <xf numFmtId="172" fontId="40" fillId="11" borderId="13" xfId="49" applyNumberFormat="1" applyFont="1" applyFill="1" applyBorder="1" applyAlignment="1">
      <alignment/>
    </xf>
    <xf numFmtId="172" fontId="40" fillId="25" borderId="13" xfId="49" applyNumberFormat="1" applyFont="1" applyFill="1" applyBorder="1" applyAlignment="1">
      <alignment/>
    </xf>
    <xf numFmtId="3" fontId="42" fillId="11" borderId="13" xfId="0" applyNumberFormat="1" applyFont="1" applyFill="1" applyBorder="1" applyAlignment="1" applyProtection="1">
      <alignment horizontal="right"/>
      <protection/>
    </xf>
    <xf numFmtId="3" fontId="42" fillId="25" borderId="13" xfId="0" applyNumberFormat="1" applyFont="1" applyFill="1" applyBorder="1" applyAlignment="1" applyProtection="1">
      <alignment horizontal="right"/>
      <protection/>
    </xf>
    <xf numFmtId="172" fontId="42" fillId="11" borderId="13" xfId="49" applyNumberFormat="1" applyFont="1" applyFill="1" applyBorder="1" applyAlignment="1" applyProtection="1">
      <alignment horizontal="right"/>
      <protection/>
    </xf>
    <xf numFmtId="172" fontId="42" fillId="25" borderId="13" xfId="49" applyNumberFormat="1" applyFont="1" applyFill="1" applyBorder="1" applyAlignment="1" applyProtection="1">
      <alignment horizontal="right"/>
      <protection/>
    </xf>
    <xf numFmtId="0" fontId="43" fillId="25" borderId="10" xfId="0" applyFont="1" applyFill="1" applyBorder="1" applyAlignment="1">
      <alignment/>
    </xf>
    <xf numFmtId="3" fontId="43" fillId="25" borderId="11" xfId="0" applyNumberFormat="1" applyFont="1" applyFill="1" applyBorder="1" applyAlignment="1" applyProtection="1">
      <alignment horizontal="right"/>
      <protection/>
    </xf>
    <xf numFmtId="3" fontId="43" fillId="11" borderId="14" xfId="0" applyNumberFormat="1" applyFont="1" applyFill="1" applyBorder="1" applyAlignment="1" applyProtection="1">
      <alignment horizontal="right"/>
      <protection/>
    </xf>
    <xf numFmtId="3" fontId="43" fillId="25" borderId="14" xfId="0" applyNumberFormat="1" applyFont="1" applyFill="1" applyBorder="1" applyAlignment="1" applyProtection="1">
      <alignment horizontal="right"/>
      <protection/>
    </xf>
    <xf numFmtId="3" fontId="42" fillId="25" borderId="0" xfId="0" applyNumberFormat="1" applyFont="1" applyFill="1" applyBorder="1" applyAlignment="1">
      <alignment horizontal="right"/>
    </xf>
    <xf numFmtId="172" fontId="40" fillId="11" borderId="22" xfId="49" applyNumberFormat="1" applyFont="1" applyFill="1" applyBorder="1" applyAlignment="1">
      <alignment/>
    </xf>
    <xf numFmtId="172" fontId="40" fillId="25" borderId="22" xfId="49" applyNumberFormat="1" applyFont="1" applyFill="1" applyBorder="1" applyAlignment="1">
      <alignment/>
    </xf>
    <xf numFmtId="3" fontId="43" fillId="25" borderId="11" xfId="0" applyNumberFormat="1" applyFont="1" applyFill="1" applyBorder="1" applyAlignment="1">
      <alignment horizontal="right"/>
    </xf>
    <xf numFmtId="3" fontId="43" fillId="11" borderId="14" xfId="0" applyNumberFormat="1" applyFont="1" applyFill="1" applyBorder="1" applyAlignment="1">
      <alignment horizontal="right"/>
    </xf>
    <xf numFmtId="3" fontId="43" fillId="25" borderId="14" xfId="0" applyNumberFormat="1" applyFont="1" applyFill="1" applyBorder="1" applyAlignment="1">
      <alignment horizontal="right"/>
    </xf>
    <xf numFmtId="0" fontId="42" fillId="25" borderId="17" xfId="0" applyFont="1" applyFill="1" applyBorder="1" applyAlignment="1">
      <alignment/>
    </xf>
    <xf numFmtId="3" fontId="42" fillId="25" borderId="18" xfId="0" applyNumberFormat="1" applyFont="1" applyFill="1" applyBorder="1" applyAlignment="1">
      <alignment horizontal="right"/>
    </xf>
    <xf numFmtId="3" fontId="42" fillId="11" borderId="21" xfId="0" applyNumberFormat="1" applyFont="1" applyFill="1" applyBorder="1" applyAlignment="1">
      <alignment horizontal="right"/>
    </xf>
    <xf numFmtId="3" fontId="42" fillId="25" borderId="21" xfId="0" applyNumberFormat="1" applyFont="1" applyFill="1" applyBorder="1" applyAlignment="1">
      <alignment horizontal="right"/>
    </xf>
    <xf numFmtId="0" fontId="42" fillId="25" borderId="0" xfId="0" applyFont="1" applyFill="1" applyBorder="1" applyAlignment="1">
      <alignment/>
    </xf>
    <xf numFmtId="3" fontId="42" fillId="11" borderId="13" xfId="0" applyNumberFormat="1" applyFont="1" applyFill="1" applyBorder="1" applyAlignment="1">
      <alignment horizontal="right"/>
    </xf>
    <xf numFmtId="3" fontId="42" fillId="25" borderId="13" xfId="0" applyNumberFormat="1" applyFont="1" applyFill="1" applyBorder="1" applyAlignment="1">
      <alignment horizontal="right"/>
    </xf>
    <xf numFmtId="0" fontId="42" fillId="25" borderId="19" xfId="0" applyFont="1" applyFill="1" applyBorder="1" applyAlignment="1">
      <alignment/>
    </xf>
    <xf numFmtId="3" fontId="42" fillId="25" borderId="20" xfId="0" applyNumberFormat="1" applyFont="1" applyFill="1" applyBorder="1" applyAlignment="1">
      <alignment horizontal="right"/>
    </xf>
    <xf numFmtId="3" fontId="42" fillId="11" borderId="22" xfId="0" applyNumberFormat="1" applyFont="1" applyFill="1" applyBorder="1" applyAlignment="1">
      <alignment horizontal="right"/>
    </xf>
    <xf numFmtId="3" fontId="42" fillId="25" borderId="22" xfId="0" applyNumberFormat="1" applyFont="1" applyFill="1" applyBorder="1" applyAlignment="1">
      <alignment horizontal="right"/>
    </xf>
    <xf numFmtId="0" fontId="42" fillId="25" borderId="10" xfId="0" applyFont="1" applyFill="1" applyBorder="1" applyAlignment="1">
      <alignment/>
    </xf>
    <xf numFmtId="3" fontId="42" fillId="25" borderId="11" xfId="0" applyNumberFormat="1" applyFont="1" applyFill="1" applyBorder="1" applyAlignment="1">
      <alignment horizontal="right"/>
    </xf>
    <xf numFmtId="3" fontId="42" fillId="11" borderId="14" xfId="0" applyNumberFormat="1" applyFont="1" applyFill="1" applyBorder="1" applyAlignment="1">
      <alignment horizontal="right"/>
    </xf>
    <xf numFmtId="3" fontId="42" fillId="25" borderId="14" xfId="0" applyNumberFormat="1" applyFont="1" applyFill="1" applyBorder="1" applyAlignment="1">
      <alignment horizontal="right"/>
    </xf>
    <xf numFmtId="0" fontId="43" fillId="25" borderId="10" xfId="0" applyFont="1" applyFill="1" applyBorder="1" applyAlignment="1">
      <alignment horizontal="left"/>
    </xf>
    <xf numFmtId="3" fontId="42" fillId="25" borderId="15" xfId="0" applyNumberFormat="1" applyFont="1" applyFill="1" applyBorder="1" applyAlignment="1">
      <alignment horizontal="right"/>
    </xf>
    <xf numFmtId="3" fontId="42" fillId="25" borderId="16" xfId="0" applyNumberFormat="1" applyFont="1" applyFill="1" applyBorder="1" applyAlignment="1">
      <alignment horizontal="right"/>
    </xf>
    <xf numFmtId="3" fontId="42" fillId="25" borderId="16" xfId="0" applyNumberFormat="1" applyFont="1" applyFill="1" applyBorder="1" applyAlignment="1">
      <alignment/>
    </xf>
    <xf numFmtId="3" fontId="42" fillId="11" borderId="13" xfId="0" applyNumberFormat="1" applyFont="1" applyFill="1" applyBorder="1" applyAlignment="1">
      <alignment/>
    </xf>
    <xf numFmtId="3" fontId="42" fillId="25" borderId="13" xfId="0" applyNumberFormat="1" applyFont="1" applyFill="1" applyBorder="1" applyAlignment="1">
      <alignment/>
    </xf>
    <xf numFmtId="3" fontId="42" fillId="25" borderId="0" xfId="0" applyNumberFormat="1" applyFont="1" applyFill="1" applyBorder="1" applyAlignment="1">
      <alignment/>
    </xf>
    <xf numFmtId="0" fontId="43" fillId="25" borderId="19" xfId="0" applyFont="1" applyFill="1" applyBorder="1" applyAlignment="1">
      <alignment horizontal="left"/>
    </xf>
    <xf numFmtId="3" fontId="44" fillId="25" borderId="20" xfId="0" applyNumberFormat="1" applyFont="1" applyFill="1" applyBorder="1" applyAlignment="1" applyProtection="1">
      <alignment horizontal="right"/>
      <protection/>
    </xf>
    <xf numFmtId="0" fontId="45" fillId="24" borderId="0" xfId="0" applyFont="1" applyFill="1" applyAlignment="1">
      <alignment/>
    </xf>
    <xf numFmtId="0" fontId="45" fillId="24" borderId="0" xfId="0" applyFont="1" applyFill="1" applyAlignment="1">
      <alignment wrapText="1"/>
    </xf>
    <xf numFmtId="43" fontId="45" fillId="24" borderId="0" xfId="49" applyFont="1" applyFill="1" applyAlignment="1">
      <alignment horizontal="center" wrapText="1"/>
    </xf>
    <xf numFmtId="0" fontId="40" fillId="0" borderId="0" xfId="0" applyFont="1" applyAlignment="1">
      <alignment/>
    </xf>
    <xf numFmtId="43" fontId="40" fillId="0" borderId="0" xfId="49" applyFont="1" applyAlignment="1">
      <alignment/>
    </xf>
    <xf numFmtId="0" fontId="41" fillId="25" borderId="10" xfId="0" applyFont="1" applyFill="1" applyBorder="1" applyAlignment="1">
      <alignment horizontal="center"/>
    </xf>
    <xf numFmtId="0" fontId="41" fillId="25" borderId="11" xfId="0" applyFont="1" applyFill="1" applyBorder="1" applyAlignment="1">
      <alignment horizontal="center"/>
    </xf>
    <xf numFmtId="0" fontId="41" fillId="25" borderId="23" xfId="0" applyFont="1" applyFill="1" applyBorder="1" applyAlignment="1">
      <alignment horizontal="center"/>
    </xf>
    <xf numFmtId="0" fontId="42" fillId="25" borderId="10" xfId="0" applyFont="1" applyFill="1" applyBorder="1" applyAlignment="1">
      <alignment horizontal="center"/>
    </xf>
    <xf numFmtId="0" fontId="42" fillId="25" borderId="11" xfId="0" applyFont="1" applyFill="1" applyBorder="1" applyAlignment="1">
      <alignment horizontal="center"/>
    </xf>
    <xf numFmtId="0" fontId="42" fillId="25" borderId="23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10" borderId="11" xfId="0" applyFont="1" applyFill="1" applyBorder="1" applyAlignment="1">
      <alignment horizontal="center"/>
    </xf>
    <xf numFmtId="0" fontId="18" fillId="10" borderId="23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23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2.xml" /><Relationship Id="rId16" Type="http://schemas.openxmlformats.org/officeDocument/2006/relationships/pivotCacheDefinition" Target="pivotCache/pivotCacheDefinition1.xml" /><Relationship Id="rId17" Type="http://schemas.openxmlformats.org/officeDocument/2006/relationships/pivotCacheDefinition" Target="pivotCache/pivotCacheDefinition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4" sheet="Investeringer"/>
  </cacheSource>
  <cacheFields count="12">
    <cacheField name="Ansvar">
      <sharedItems containsMixedTypes="1" containsNumber="1" containsInteger="1"/>
    </cacheField>
    <cacheField name="Ansvar(T)">
      <sharedItems containsMixedTypes="0"/>
    </cacheField>
    <cacheField name="Tjeneste">
      <sharedItems containsMixedTypes="1" containsNumber="1" containsInteger="1"/>
    </cacheField>
    <cacheField name="Tjeneste(T)">
      <sharedItems containsMixedTypes="0"/>
    </cacheField>
    <cacheField name="Art">
      <sharedItems containsBlank="1" containsMixedTypes="0" count="6">
        <s v="02300"/>
        <s v="08300"/>
        <s v="09100"/>
        <s v="09700"/>
        <s v="02000"/>
        <m/>
      </sharedItems>
    </cacheField>
    <cacheField name="Art (T)">
      <sharedItems containsMixedTypes="0"/>
    </cacheField>
    <cacheField name="Prosjekt">
      <sharedItems containsBlank="1" containsMixedTypes="0" count="6">
        <s v="SVØMMEBASSENG"/>
        <s v="INDUSTRIVEIEN"/>
        <s v="BRANNUTSTYR"/>
        <s v="OPPGR.ØK.SYSTEM"/>
        <s v="TENISK UTSTYR SH REFORM"/>
        <m/>
      </sharedItems>
    </cacheField>
    <cacheField name="Budsjett 2011">
      <sharedItems containsMixedTypes="1" containsNumber="1" containsInteger="1"/>
    </cacheField>
    <cacheField name="Budsjett 2012">
      <sharedItems containsMixedTypes="1" containsNumber="1" containsInteger="1"/>
    </cacheField>
    <cacheField name="Budsjett 2013">
      <sharedItems containsMixedTypes="0"/>
    </cacheField>
    <cacheField name="Budsjett 2014">
      <sharedItems containsMixedTypes="0"/>
    </cacheField>
    <cacheField name="Budsjett 2015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773" sheet="Grunnlag"/>
  </cacheSource>
  <cacheFields count="11">
    <cacheField name="Ansvar">
      <sharedItems containsMixedTypes="1" containsNumber="1" containsInteger="1"/>
    </cacheField>
    <cacheField name="Ansvar(T)">
      <sharedItems containsMixedTypes="0"/>
    </cacheField>
    <cacheField name="Tjeneste">
      <sharedItems containsSemiMixedTypes="0" containsString="0" containsMixedTypes="0" containsNumber="1" containsInteger="1"/>
    </cacheField>
    <cacheField name="Tjeneste(T)">
      <sharedItems containsMixedTypes="0"/>
    </cacheField>
    <cacheField name="Art">
      <sharedItems containsSemiMixedTypes="0" containsString="0" containsMixedTypes="0" containsNumber="1" containsInteger="1" count="126">
        <n v="1010"/>
        <n v="1011"/>
        <n v="1014"/>
        <n v="1020"/>
        <n v="1021"/>
        <n v="1030"/>
        <n v="1040"/>
        <n v="1050"/>
        <n v="1051"/>
        <n v="1080"/>
        <n v="1089"/>
        <n v="1090"/>
        <n v="1091"/>
        <n v="1092"/>
        <n v="1099"/>
        <n v="1100"/>
        <n v="1101"/>
        <n v="1102"/>
        <n v="1103"/>
        <n v="1105"/>
        <n v="1106"/>
        <n v="1107"/>
        <n v="1108"/>
        <n v="1110"/>
        <n v="1114"/>
        <n v="1115"/>
        <n v="1120"/>
        <n v="1128"/>
        <n v="1129"/>
        <n v="1130"/>
        <n v="1131"/>
        <n v="1132"/>
        <n v="1140"/>
        <n v="1141"/>
        <n v="1150"/>
        <n v="1151"/>
        <n v="1160"/>
        <n v="1165"/>
        <n v="1166"/>
        <n v="1167"/>
        <n v="1170"/>
        <n v="1171"/>
        <n v="1172"/>
        <n v="1173"/>
        <n v="1175"/>
        <n v="1180"/>
        <n v="1185"/>
        <n v="1190"/>
        <n v="1195"/>
        <n v="1196"/>
        <n v="1197"/>
        <n v="1200"/>
        <n v="1201"/>
        <n v="1202"/>
        <n v="1203"/>
        <n v="1220"/>
        <n v="1230"/>
        <n v="1231"/>
        <n v="1240"/>
        <n v="1241"/>
        <n v="1250"/>
        <n v="1251"/>
        <n v="1261"/>
        <n v="1262"/>
        <n v="1270"/>
        <n v="1290"/>
        <n v="1300"/>
        <n v="1350"/>
        <n v="1351"/>
        <n v="1352"/>
        <n v="1353"/>
        <n v="1370"/>
        <n v="1380"/>
        <n v="1450"/>
        <n v="1470"/>
        <n v="1474"/>
        <n v="1476"/>
        <n v="1488"/>
        <n v="1491"/>
        <n v="1500"/>
        <n v="1501"/>
        <n v="1503"/>
        <n v="1504"/>
        <n v="1510"/>
        <n v="1520"/>
        <n v="1521"/>
        <n v="1540"/>
        <n v="1550"/>
        <n v="1570"/>
        <n v="1590"/>
        <n v="1600"/>
        <n v="1601"/>
        <n v="1603"/>
        <n v="1604"/>
        <n v="1605"/>
        <n v="1606"/>
        <n v="1620"/>
        <n v="1622"/>
        <n v="1623"/>
        <n v="1624"/>
        <n v="1626"/>
        <n v="1629"/>
        <n v="1630"/>
        <n v="1640"/>
        <n v="1690"/>
        <n v="1700"/>
        <n v="1710"/>
        <n v="1711"/>
        <n v="1728"/>
        <n v="1730"/>
        <n v="1750"/>
        <n v="1770"/>
        <n v="1790"/>
        <n v="1800"/>
        <n v="1810"/>
        <n v="1870"/>
        <n v="1891"/>
        <n v="1900"/>
        <n v="1901"/>
        <n v="1903"/>
        <n v="1904"/>
        <n v="1905"/>
        <n v="1920"/>
        <n v="1921"/>
        <n v="1950"/>
        <n v="1990"/>
      </sharedItems>
    </cacheField>
    <cacheField name="Art (T)">
      <sharedItems containsMixedTypes="0"/>
    </cacheField>
    <cacheField name="Budsjett 2011">
      <sharedItems containsMixedTypes="1" containsNumber="1" containsInteger="1"/>
    </cacheField>
    <cacheField name="Budsjett 2012">
      <sharedItems containsMixedTypes="1" containsNumber="1"/>
    </cacheField>
    <cacheField name="Budsjett 2013">
      <sharedItems containsMixedTypes="1" containsNumber="1"/>
    </cacheField>
    <cacheField name="Budsjett 2014">
      <sharedItems containsMixedTypes="1" containsNumber="1"/>
    </cacheField>
    <cacheField name="Budsjett 2015">
      <sharedItems containsMixedTypes="1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Ansvar">
      <sharedItems containsMixedTypes="1" containsNumber="1" containsInteger="1"/>
    </cacheField>
    <cacheField name="Ansvar(T)">
      <sharedItems containsMixedTypes="0" count="14">
        <s v="TEKNISK"/>
        <s v="BARNEVERN"/>
        <s v="KULTUR"/>
        <s v="BIBLIOTEK"/>
        <s v="PLEIE/OMS"/>
        <s v="FYSIO"/>
        <s v="REKTOR"/>
        <s v="SOSIAL"/>
        <s v="RÅDMANN"/>
        <s v="KASSE"/>
        <s v="LEGE"/>
        <s v="BARNEHAGESTYRER"/>
        <s v="HELSEST."/>
        <s v="SAMHANDLINGSREFORMEN"/>
      </sharedItems>
    </cacheField>
    <cacheField name="Tjeneste">
      <sharedItems containsSemiMixedTypes="0" containsString="0" containsMixedTypes="0" containsNumber="1" containsInteger="1"/>
    </cacheField>
    <cacheField name="Tjeneste(T)">
      <sharedItems containsMixedTypes="0"/>
    </cacheField>
    <cacheField name="Art">
      <sharedItems containsSemiMixedTypes="0" containsString="0" containsMixedTypes="0" containsNumber="1" containsInteger="1" count="126">
        <n v="1010"/>
        <n v="1011"/>
        <n v="1014"/>
        <n v="1020"/>
        <n v="1021"/>
        <n v="1030"/>
        <n v="1040"/>
        <n v="1050"/>
        <n v="1051"/>
        <n v="1080"/>
        <n v="1089"/>
        <n v="1090"/>
        <n v="1091"/>
        <n v="1092"/>
        <n v="1099"/>
        <n v="1100"/>
        <n v="1101"/>
        <n v="1102"/>
        <n v="1103"/>
        <n v="1105"/>
        <n v="1106"/>
        <n v="1107"/>
        <n v="1108"/>
        <n v="1110"/>
        <n v="1114"/>
        <n v="1115"/>
        <n v="1120"/>
        <n v="1128"/>
        <n v="1129"/>
        <n v="1130"/>
        <n v="1131"/>
        <n v="1132"/>
        <n v="1140"/>
        <n v="1141"/>
        <n v="1150"/>
        <n v="1151"/>
        <n v="1160"/>
        <n v="1165"/>
        <n v="1166"/>
        <n v="1167"/>
        <n v="1170"/>
        <n v="1171"/>
        <n v="1172"/>
        <n v="1173"/>
        <n v="1175"/>
        <n v="1180"/>
        <n v="1185"/>
        <n v="1190"/>
        <n v="1195"/>
        <n v="1196"/>
        <n v="1197"/>
        <n v="1200"/>
        <n v="1201"/>
        <n v="1202"/>
        <n v="1203"/>
        <n v="1220"/>
        <n v="1230"/>
        <n v="1231"/>
        <n v="1240"/>
        <n v="1241"/>
        <n v="1250"/>
        <n v="1251"/>
        <n v="1261"/>
        <n v="1262"/>
        <n v="1270"/>
        <n v="1290"/>
        <n v="1300"/>
        <n v="1350"/>
        <n v="1351"/>
        <n v="1352"/>
        <n v="1353"/>
        <n v="1370"/>
        <n v="1380"/>
        <n v="1450"/>
        <n v="1470"/>
        <n v="1474"/>
        <n v="1476"/>
        <n v="1488"/>
        <n v="1491"/>
        <n v="1500"/>
        <n v="1501"/>
        <n v="1503"/>
        <n v="1504"/>
        <n v="1510"/>
        <n v="1520"/>
        <n v="1521"/>
        <n v="1540"/>
        <n v="1550"/>
        <n v="1570"/>
        <n v="1590"/>
        <n v="1600"/>
        <n v="1601"/>
        <n v="1603"/>
        <n v="1604"/>
        <n v="1605"/>
        <n v="1606"/>
        <n v="1620"/>
        <n v="1622"/>
        <n v="1623"/>
        <n v="1624"/>
        <n v="1626"/>
        <n v="1629"/>
        <n v="1630"/>
        <n v="1640"/>
        <n v="1690"/>
        <n v="1700"/>
        <n v="1710"/>
        <n v="1711"/>
        <n v="1728"/>
        <n v="1730"/>
        <n v="1750"/>
        <n v="1770"/>
        <n v="1790"/>
        <n v="1800"/>
        <n v="1810"/>
        <n v="1870"/>
        <n v="1891"/>
        <n v="1900"/>
        <n v="1901"/>
        <n v="1903"/>
        <n v="1904"/>
        <n v="1905"/>
        <n v="1920"/>
        <n v="1921"/>
        <n v="1950"/>
        <n v="1990"/>
      </sharedItems>
    </cacheField>
    <cacheField name="Art (T)">
      <sharedItems containsBlank="1" containsMixedTypes="0" count="141">
        <s v="FAST LØNN"/>
        <s v="LÆRERLØNNINGER"/>
        <s v="LØNN HOVEDTILLITSVALGT"/>
        <s v="VIKARER V/SYKDOM, SVANGERSKAP O.A."/>
        <s v="VIKARER V/FERIE-PERMISJON"/>
        <s v="EKSTRAHJELP"/>
        <s v="OVERTID"/>
        <s v="ANNEN LØNN"/>
        <s v="LØNN FØLGE PASIENT"/>
        <s v="GODTGJØRELSE FOLKEVALGTE"/>
        <s v="KVALIFISERINGSSTØNAD"/>
        <s v="PENSJON KLP"/>
        <s v="PENSJON SPK"/>
        <s v="KOLLEKTIV ULYKKES- OG GRUPPELIVSFORS"/>
        <s v="ARBEIDSGIVERAVGIFT"/>
        <s v="KONTORMATERIELL"/>
        <s v="KOPIERINGSPAPIR"/>
        <s v="ABN. AVISER/FAGTIDSKRIFT"/>
        <s v="ABN. AVISER/FAGTIDSSKRIFT"/>
        <s v="KARTVERK (KJØP)"/>
        <s v="FRITT SKOLEMATERIELL"/>
        <s v="ANNET UNDERVISNINGSMATERIELL"/>
        <s v="LÆREMIDLER, UNDERVISNINGSUTSTYR"/>
        <s v="SKOLEBOKSAMLING"/>
        <s v="MEDISINSK FORBRUKSMATERIELL"/>
        <s v="MEDIKAMENTER"/>
        <s v="MATVARER/BEVERTNING"/>
        <s v="MATVARER OG BEVERTNING"/>
        <s v="ANNET FORBRUKSMATERIELL, RÅVARER OG TJEN"/>
        <s v="ANNET FORBRUKSMATERIELL, RÅVARER OG TJENESTER"/>
        <s v="ANDRE FORBRUKSVARER (UTGIFTSDEKNING)"/>
        <s v="ANNET FORBRUKSMATERIELL"/>
        <s v="PASIENTUTGIFTER"/>
        <s v="VELFERDSTILTAK ANSATTE"/>
        <s v="VELFERDSTILTAK BEBOERE"/>
        <s v="POST/BANKGEBYR"/>
        <s v="PORTO/FRANKERINGSUTGIFTER"/>
        <s v="TELEFON/DATAKOMMUNIKASJON"/>
        <s v="BANK/FORVALTNINGSUTG."/>
        <s v="ANNONSE, REKLAME, INFORMASJON"/>
        <s v="ANNONSE,REKLAME, INFORMASJON"/>
        <s v="REPRESENTASJON"/>
        <s v="OPPLÆRING, KURS"/>
        <s v="OPPLÆRING OG KURS"/>
        <s v="OPPLÆRING/KURS  ADMINISTRASJON"/>
        <s v="GODTGJ. FOR DIETT, KJØRE OG NATTILLEGG"/>
        <s v="GODTGJØRING FOR DIETT, KJØRE OG NATTILLEGG"/>
        <s v="REISEUTGIFTER"/>
        <s v="ANDRE OPPG.PL. GODTGJØRELSER"/>
        <s v="TELEFONGODTGJØRELSE"/>
        <s v="DRIFSTILSKUDD"/>
        <s v="TRANSPORT/DRIFT EGNE TRANSPORTMIDL."/>
        <s v="SKOLESKYSS"/>
        <s v="REISEUTG.(BUSS, FLY, TAXI, TOG, HOTELL)"/>
        <s v="REISEUTGIFTER(BUSS, FLY, TAXI, TOG, HOTELL)"/>
        <s v="REISEUTG. M/MVA-KOMP 8%"/>
        <s v="FRAKTUTGIFTER"/>
        <s v="STRØM/OLJE"/>
        <s v="FORSIKRINGER"/>
        <s v="HUSLEIE"/>
        <s v="AVGIFTER, GEBYRER, LISENSER"/>
        <s v="KOMMUNALE AVGIFTER"/>
        <s v="KONTINGENTER KS"/>
        <s v="INVENTAR OG UTSTYR"/>
        <s v="UTSTYR UTEANLEGG"/>
        <s v="UTSTYR SPESIALUNDERVISNING"/>
        <s v="EDB-MASKINVARE/PROGRAMVARE"/>
        <s v="LEIE/LEASING MASKINER"/>
        <s v="VEDLIKEHOLD BYGNINGER"/>
        <s v="VEDLIKEHOLD UTEANLEGG"/>
        <s v="SERVICE-/DRIFTSAVTALER/REPARASJONER"/>
        <s v="VANNPRØVER NÆRINGSMIDDELTILSYNET"/>
        <s v="MATERIALER TIL VEDLIKEHOLD"/>
        <s v="MATERIALERUTEANLEGG-VEDLIKEHOLD"/>
        <s v="RENHOLDSTJENESTER"/>
        <s v="VAKTMESTERTJENESTER"/>
        <s v="KONSULENTTJENESTER"/>
        <s v="INTERKJØP (OVERFØRINGER) 790"/>
        <s v="TILSKUDD TIL STATEN"/>
        <s v="TILSKUDD KOMMUNER"/>
        <s v="TILSKUDD PPT"/>
        <s v="TILSKUDD LEIRSKOLE"/>
        <s v="TILSKUDD RKK"/>
        <s v="TILSKUDD ANDRE"/>
        <s v="KJØP FRA ANDRE"/>
        <s v="TIL ANDRE/KJØP AV VAR-TJENESTER"/>
        <s v="OVERF. KOMMUNER"/>
        <s v="OVERFØRING TIL ANDRE/PRIVATE"/>
        <s v="OVERF. TIL ANDRE/PRIVATE"/>
        <s v="INVESTERINGSTILSKUDD"/>
        <s v="BIDRAG BOUTGIFTER"/>
        <s v="Rammenedtrekk"/>
        <s v="AVSATT TILFELDIGE UTG. FORMANNSKAPET"/>
        <s v="RENTEUTG. INVESTERINGSLÅN"/>
        <s v="RENTEUTG. FORMIDLINGSLÅN"/>
        <s v="PÅLØPTE RENTER HUSBANKEN"/>
        <s v="PÅLØPTE RENTER KOMM.BANK"/>
        <s v="AVDRAG INVESTERINGSLÅN"/>
        <s v="UTLÅN"/>
        <s v="UTLÅN NÆRINGSFOND I"/>
        <s v="AVSETNING DISPONIBLE FOND"/>
        <s v="AVSETNING BUNDNE FOND"/>
        <s v="OVERF. KAPITALREGNSKAPET"/>
        <s v="AVSKRIVNINGER"/>
        <s v="INNTEKT FASTE AVTALER"/>
        <s v="INNTEKT HJEMMETJENESTER"/>
        <s v="EGENANDEL"/>
        <s v="EGENANDEL BARNEHAGER"/>
        <s v="EGENANDEL SFO"/>
        <s v="VEDERLAG OPPHOLD INSTITUSJON"/>
        <s v="KANTINEINNTEKTER"/>
        <s v="GEBYRINNTEKTER"/>
        <s v="KOSTPENGER"/>
        <s v="DIVERSE SALG"/>
        <s v="REF. STRØM/RENHOLD"/>
        <s v="BILETTINTEKTER"/>
        <s v="KOMMUNALE ÅRSAVGIFTER"/>
        <s v="FORDELTE UTGIFTER"/>
        <s v="REFUSJON  FRA STATEN"/>
        <s v="REFUSJON STATEN"/>
        <s v="REFUSJON SYKELØNN"/>
        <s v="REFUSJON FØDSELPENGER"/>
        <s v="KOMP. FOR MERVEDRIAVGIFT ANSK.I INV.REG"/>
        <s v="REFUSJON FRA FYLKE"/>
        <s v="REFUSJON FRA KOMMUNER"/>
        <s v="REFUSJON FRA ANDRE/PRIVATE"/>
        <s v="INTERNSALG (INTERNE OVERF.)"/>
        <s v="RAMMEOVERFØRINGER"/>
        <s v="ANDRE STATLIGE OVERFØRINGER"/>
        <s v="SKATT PÅ INNTEKT/FORMUE"/>
        <s v="SALGS- SKJENKEAVGIFT ALKOHOL"/>
        <s v="RENTEINNTEKTER BANK"/>
        <s v="RENTEINNTEKT NF I"/>
        <s v="RENTEINNTEKT FORMIDL.LÅN"/>
        <s v="RENTEINNTEKT FONDSMIDLER"/>
        <s v="UTBYTTE FRA SELSKAPER"/>
        <s v="MOTTATTE AVDRAG SOSIALE LÅN"/>
        <s v="MOTTATTE AVDRAG NF I"/>
        <s v="BRUK AV BUNDNE FOND"/>
        <s v="MOTPOST AVSKRIVNINGER"/>
        <m/>
      </sharedItems>
    </cacheField>
    <cacheField name="Budsjett 2011">
      <sharedItems containsMixedTypes="1" containsNumber="1" containsInteger="1"/>
    </cacheField>
    <cacheField name="Budsjett 2012">
      <sharedItems containsMixedTypes="1" containsNumber="1"/>
    </cacheField>
    <cacheField name="Budsjett 2013">
      <sharedItems containsMixedTypes="1" containsNumber="1"/>
    </cacheField>
    <cacheField name="Budsjett 2014">
      <sharedItems containsMixedTypes="1" containsNumber="1"/>
    </cacheField>
    <cacheField name="Budsjett 2015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6" cacheId="2" applyNumberFormats="0" applyBorderFormats="0" applyFontFormats="0" applyPatternFormats="0" applyAlignmentFormats="0" applyWidthHeightFormats="0" dataCaption="Verdier" showMissing="1" preserveFormatting="1" useAutoFormatting="1" itemPrintTitles="1" compactData="0" updatedVersion="2" indent="0" showMemberPropertyTips="1">
  <location ref="A3:F108" firstHeaderRow="1" firstDataRow="2" firstDataCol="1"/>
  <pivotFields count="11">
    <pivotField showAll="0"/>
    <pivotField showAll="0"/>
    <pivotField showAll="0"/>
    <pivotField showAll="0"/>
    <pivotField axis="axisRow" showAll="0">
      <items count="1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h="1"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h="1" x="112"/>
        <item h="1" x="113"/>
        <item h="1" x="114"/>
        <item h="1" x="115"/>
        <item x="116"/>
        <item h="1" x="117"/>
        <item h="1" x="118"/>
        <item h="1" x="119"/>
        <item h="1" x="120"/>
        <item h="1" x="121"/>
        <item h="1" x="122"/>
        <item h="1" x="123"/>
        <item h="1" x="124"/>
        <item x="125"/>
        <item x="77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10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5"/>
    </i>
    <i>
      <x v="124"/>
    </i>
    <i>
      <x v="12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av Budsjett 2011" fld="6" baseField="0" baseItem="0"/>
    <dataField name="Sum av Budsjett 2012" fld="7" baseField="0" baseItem="0"/>
    <dataField name="Sum av Budsjett 2013" fld="8" baseField="0" baseItem="0"/>
    <dataField name="Sum av Budsjett 2014" fld="9" baseField="0" baseItem="0"/>
    <dataField name="Sum av Budsjett 2015" fld="10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l1" cacheId="3" applyNumberFormats="0" applyBorderFormats="0" applyFontFormats="0" applyPatternFormats="0" applyAlignmentFormats="0" applyWidthHeightFormats="0" dataCaption="Verdier" showMissing="1" preserveFormatting="1" useAutoFormatting="1" itemPrintTitles="1" compactData="0" updatedVersion="2" indent="0" showMemberPropertyTips="1">
  <location ref="A3:F19" firstHeaderRow="1" firstDataRow="2" firstDataCol="1" rowPageCount="1" colPageCount="1"/>
  <pivotFields count="11">
    <pivotField showAll="0"/>
    <pivotField axis="axisRow" showAll="0">
      <items count="15">
        <item x="11"/>
        <item x="1"/>
        <item x="3"/>
        <item x="5"/>
        <item x="12"/>
        <item x="9"/>
        <item x="2"/>
        <item x="10"/>
        <item x="4"/>
        <item x="6"/>
        <item x="8"/>
        <item x="7"/>
        <item x="0"/>
        <item x="13"/>
        <item t="default"/>
      </items>
    </pivotField>
    <pivotField showAll="0"/>
    <pivotField showAll="0"/>
    <pivotField axis="axisPage" showAll="0">
      <items count="1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h="1" x="108"/>
        <item x="109"/>
        <item x="110"/>
        <item x="111"/>
        <item x="112"/>
        <item h="1" x="113"/>
        <item h="1" x="114"/>
        <item h="1" x="115"/>
        <item x="116"/>
        <item h="1" x="117"/>
        <item h="1" x="118"/>
        <item h="1" x="119"/>
        <item h="1" x="120"/>
        <item h="1" x="121"/>
        <item h="1" x="122"/>
        <item h="1" x="123"/>
        <item h="1" x="124"/>
        <item x="125"/>
        <item x="77"/>
        <item t="default"/>
      </items>
    </pivotField>
    <pivotField showAll="0"/>
    <pivotField dataField="1" showAll="0" numFmtId="43"/>
    <pivotField dataField="1" showAll="0"/>
    <pivotField dataField="1" showAll="0"/>
    <pivotField dataField="1" showAll="0"/>
    <pivotField dataField="1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4" hier="0"/>
  </pageFields>
  <dataFields count="5">
    <dataField name="Sum av Budsjett 2011" fld="6" baseField="0" baseItem="0" numFmtId="3"/>
    <dataField name="Sum av Budsjett 2012" fld="7" baseField="0" baseItem="0" numFmtId="3"/>
    <dataField name="Sum av Budsjett 2013" fld="8" baseField="0" baseItem="0" numFmtId="3"/>
    <dataField name="Sum av Budsjett 2014" fld="9" baseField="0" baseItem="0" numFmtId="3"/>
    <dataField name="Sum av Budsjett 2015" fld="10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ell1" cacheId="3" applyNumberFormats="0" applyBorderFormats="0" applyFontFormats="0" applyPatternFormats="0" applyAlignmentFormats="0" applyWidthHeightFormats="0" dataCaption="Verdier" showMissing="1" preserveFormatting="1" useAutoFormatting="1" itemPrintTitles="1" compactData="0" updatedVersion="2" indent="0" showMemberPropertyTips="1">
  <location ref="A3:F273" firstHeaderRow="1" firstDataRow="2" firstDataCol="1"/>
  <pivotFields count="11">
    <pivotField showAll="0"/>
    <pivotField showAll="0"/>
    <pivotField showAll="0"/>
    <pivotField showAll="0"/>
    <pivotField axis="axisRow" showAll="0">
      <items count="1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77"/>
        <item t="default"/>
      </items>
    </pivotField>
    <pivotField axis="axisRow" showAll="0">
      <items count="142">
        <item x="17"/>
        <item x="18"/>
        <item x="30"/>
        <item x="48"/>
        <item x="128"/>
        <item x="7"/>
        <item x="28"/>
        <item x="29"/>
        <item x="21"/>
        <item x="39"/>
        <item x="40"/>
        <item x="14"/>
        <item x="97"/>
        <item x="60"/>
        <item x="92"/>
        <item x="101"/>
        <item x="100"/>
        <item x="103"/>
        <item x="38"/>
        <item x="90"/>
        <item x="115"/>
        <item x="138"/>
        <item x="113"/>
        <item x="50"/>
        <item x="66"/>
        <item x="106"/>
        <item x="107"/>
        <item x="108"/>
        <item x="5"/>
        <item x="0"/>
        <item x="117"/>
        <item x="58"/>
        <item x="56"/>
        <item x="20"/>
        <item x="111"/>
        <item x="45"/>
        <item x="9"/>
        <item x="46"/>
        <item x="59"/>
        <item x="104"/>
        <item x="105"/>
        <item x="77"/>
        <item x="126"/>
        <item x="63"/>
        <item x="89"/>
        <item x="110"/>
        <item x="19"/>
        <item x="13"/>
        <item x="61"/>
        <item x="116"/>
        <item x="122"/>
        <item x="76"/>
        <item x="62"/>
        <item x="15"/>
        <item x="16"/>
        <item x="112"/>
        <item x="10"/>
        <item x="67"/>
        <item x="22"/>
        <item x="1"/>
        <item x="8"/>
        <item x="2"/>
        <item x="72"/>
        <item x="73"/>
        <item x="27"/>
        <item x="26"/>
        <item x="25"/>
        <item x="24"/>
        <item x="139"/>
        <item x="137"/>
        <item x="136"/>
        <item x="43"/>
        <item x="42"/>
        <item x="44"/>
        <item x="102"/>
        <item x="86"/>
        <item x="88"/>
        <item x="87"/>
        <item x="6"/>
        <item x="32"/>
        <item x="11"/>
        <item x="12"/>
        <item x="36"/>
        <item x="35"/>
        <item x="95"/>
        <item x="96"/>
        <item x="127"/>
        <item x="114"/>
        <item x="118"/>
        <item x="125"/>
        <item x="123"/>
        <item x="124"/>
        <item x="121"/>
        <item x="120"/>
        <item x="55"/>
        <item x="53"/>
        <item x="47"/>
        <item x="54"/>
        <item x="74"/>
        <item x="134"/>
        <item x="133"/>
        <item x="132"/>
        <item x="131"/>
        <item x="94"/>
        <item x="93"/>
        <item x="41"/>
        <item x="130"/>
        <item x="70"/>
        <item x="129"/>
        <item x="23"/>
        <item x="52"/>
        <item x="57"/>
        <item x="37"/>
        <item x="49"/>
        <item x="85"/>
        <item x="83"/>
        <item x="79"/>
        <item x="81"/>
        <item x="80"/>
        <item x="82"/>
        <item x="78"/>
        <item x="51"/>
        <item x="135"/>
        <item x="98"/>
        <item x="99"/>
        <item x="65"/>
        <item x="64"/>
        <item x="75"/>
        <item x="71"/>
        <item x="109"/>
        <item x="68"/>
        <item x="69"/>
        <item x="33"/>
        <item x="4"/>
        <item x="3"/>
        <item x="119"/>
        <item x="34"/>
        <item x="31"/>
        <item m="1" x="140"/>
        <item x="91"/>
        <item x="8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4"/>
    <field x="5"/>
  </rowFields>
  <rowItems count="269">
    <i>
      <x/>
    </i>
    <i r="1">
      <x v="29"/>
    </i>
    <i>
      <x v="1"/>
    </i>
    <i r="1">
      <x v="59"/>
    </i>
    <i>
      <x v="2"/>
    </i>
    <i r="1">
      <x v="61"/>
    </i>
    <i>
      <x v="3"/>
    </i>
    <i r="1">
      <x v="134"/>
    </i>
    <i>
      <x v="4"/>
    </i>
    <i r="1">
      <x v="133"/>
    </i>
    <i>
      <x v="5"/>
    </i>
    <i r="1">
      <x v="28"/>
    </i>
    <i>
      <x v="6"/>
    </i>
    <i r="1">
      <x v="78"/>
    </i>
    <i>
      <x v="7"/>
    </i>
    <i r="1">
      <x v="5"/>
    </i>
    <i>
      <x v="8"/>
    </i>
    <i r="1">
      <x v="60"/>
    </i>
    <i>
      <x v="9"/>
    </i>
    <i r="1">
      <x v="36"/>
    </i>
    <i>
      <x v="10"/>
    </i>
    <i r="1">
      <x v="56"/>
    </i>
    <i>
      <x v="11"/>
    </i>
    <i r="1">
      <x v="80"/>
    </i>
    <i>
      <x v="12"/>
    </i>
    <i r="1">
      <x v="81"/>
    </i>
    <i>
      <x v="13"/>
    </i>
    <i r="1">
      <x v="47"/>
    </i>
    <i>
      <x v="14"/>
    </i>
    <i r="1">
      <x v="11"/>
    </i>
    <i>
      <x v="15"/>
    </i>
    <i r="1">
      <x v="53"/>
    </i>
    <i>
      <x v="16"/>
    </i>
    <i r="1">
      <x v="54"/>
    </i>
    <i>
      <x v="17"/>
    </i>
    <i r="1">
      <x/>
    </i>
    <i r="1">
      <x v="1"/>
    </i>
    <i>
      <x v="18"/>
    </i>
    <i r="1">
      <x v="46"/>
    </i>
    <i>
      <x v="19"/>
    </i>
    <i r="1">
      <x v="33"/>
    </i>
    <i>
      <x v="20"/>
    </i>
    <i r="1">
      <x v="8"/>
    </i>
    <i>
      <x v="21"/>
    </i>
    <i r="1">
      <x v="58"/>
    </i>
    <i>
      <x v="22"/>
    </i>
    <i r="1">
      <x v="109"/>
    </i>
    <i>
      <x v="23"/>
    </i>
    <i r="1">
      <x v="29"/>
    </i>
    <i r="1">
      <x v="67"/>
    </i>
    <i>
      <x v="24"/>
    </i>
    <i r="1">
      <x v="66"/>
    </i>
    <i>
      <x v="25"/>
    </i>
    <i r="1">
      <x v="64"/>
    </i>
    <i r="1">
      <x v="65"/>
    </i>
    <i>
      <x v="26"/>
    </i>
    <i r="1">
      <x v="2"/>
    </i>
    <i r="1">
      <x v="6"/>
    </i>
    <i r="1">
      <x v="7"/>
    </i>
    <i r="1">
      <x v="137"/>
    </i>
    <i>
      <x v="27"/>
    </i>
    <i r="1">
      <x v="79"/>
    </i>
    <i>
      <x v="28"/>
    </i>
    <i r="1">
      <x v="132"/>
    </i>
    <i r="1">
      <x v="136"/>
    </i>
    <i>
      <x v="29"/>
    </i>
    <i r="1">
      <x v="82"/>
    </i>
    <i r="1">
      <x v="83"/>
    </i>
    <i>
      <x v="30"/>
    </i>
    <i r="1">
      <x v="112"/>
    </i>
    <i>
      <x v="31"/>
    </i>
    <i r="1">
      <x v="18"/>
    </i>
    <i>
      <x v="32"/>
    </i>
    <i r="1">
      <x v="9"/>
    </i>
    <i r="1">
      <x v="10"/>
    </i>
    <i>
      <x v="33"/>
    </i>
    <i r="1">
      <x v="105"/>
    </i>
    <i>
      <x v="34"/>
    </i>
    <i r="1">
      <x v="71"/>
    </i>
    <i r="1">
      <x v="72"/>
    </i>
    <i>
      <x v="35"/>
    </i>
    <i r="1">
      <x v="73"/>
    </i>
    <i>
      <x v="36"/>
    </i>
    <i r="1">
      <x v="35"/>
    </i>
    <i r="1">
      <x v="37"/>
    </i>
    <i r="1">
      <x v="96"/>
    </i>
    <i>
      <x v="37"/>
    </i>
    <i r="1">
      <x v="3"/>
    </i>
    <i>
      <x v="38"/>
    </i>
    <i r="1">
      <x v="113"/>
    </i>
    <i>
      <x v="39"/>
    </i>
    <i r="1">
      <x v="23"/>
    </i>
    <i>
      <x v="40"/>
    </i>
    <i r="1">
      <x v="121"/>
    </i>
    <i>
      <x v="41"/>
    </i>
    <i r="1">
      <x v="110"/>
    </i>
    <i>
      <x v="42"/>
    </i>
    <i r="1">
      <x v="95"/>
    </i>
    <i r="1">
      <x v="97"/>
    </i>
    <i>
      <x v="43"/>
    </i>
    <i r="1">
      <x v="94"/>
    </i>
    <i>
      <x v="44"/>
    </i>
    <i r="1">
      <x v="32"/>
    </i>
    <i>
      <x v="45"/>
    </i>
    <i r="1">
      <x v="111"/>
    </i>
    <i>
      <x v="46"/>
    </i>
    <i r="1">
      <x v="31"/>
    </i>
    <i>
      <x v="47"/>
    </i>
    <i r="1">
      <x v="38"/>
    </i>
    <i>
      <x v="48"/>
    </i>
    <i r="1">
      <x v="13"/>
    </i>
    <i>
      <x v="49"/>
    </i>
    <i r="1">
      <x v="48"/>
    </i>
    <i>
      <x v="50"/>
    </i>
    <i r="1">
      <x v="52"/>
    </i>
    <i>
      <x v="51"/>
    </i>
    <i r="1">
      <x v="43"/>
    </i>
    <i>
      <x v="52"/>
    </i>
    <i r="1">
      <x v="126"/>
    </i>
    <i>
      <x v="53"/>
    </i>
    <i r="1">
      <x v="125"/>
    </i>
    <i>
      <x v="54"/>
    </i>
    <i r="1">
      <x v="24"/>
    </i>
    <i>
      <x v="55"/>
    </i>
    <i r="1">
      <x v="57"/>
    </i>
    <i>
      <x v="56"/>
    </i>
    <i r="1">
      <x v="130"/>
    </i>
    <i>
      <x v="57"/>
    </i>
    <i r="1">
      <x v="131"/>
    </i>
    <i>
      <x v="58"/>
    </i>
    <i r="1">
      <x v="107"/>
    </i>
    <i>
      <x v="59"/>
    </i>
    <i r="1">
      <x v="128"/>
    </i>
    <i>
      <x v="60"/>
    </i>
    <i r="1">
      <x v="62"/>
    </i>
    <i>
      <x v="61"/>
    </i>
    <i r="1">
      <x v="63"/>
    </i>
    <i>
      <x v="62"/>
    </i>
    <i r="1">
      <x v="98"/>
    </i>
    <i>
      <x v="63"/>
    </i>
    <i r="1">
      <x v="127"/>
    </i>
    <i>
      <x v="64"/>
    </i>
    <i r="1">
      <x v="51"/>
    </i>
    <i>
      <x v="65"/>
    </i>
    <i r="1">
      <x v="41"/>
    </i>
    <i>
      <x v="66"/>
    </i>
    <i r="1">
      <x v="120"/>
    </i>
    <i>
      <x v="67"/>
    </i>
    <i r="1">
      <x v="116"/>
    </i>
    <i>
      <x v="68"/>
    </i>
    <i r="1">
      <x v="118"/>
    </i>
    <i>
      <x v="69"/>
    </i>
    <i r="1">
      <x v="117"/>
    </i>
    <i>
      <x v="70"/>
    </i>
    <i r="1">
      <x v="119"/>
    </i>
    <i>
      <x v="71"/>
    </i>
    <i r="1">
      <x v="115"/>
    </i>
    <i r="1">
      <x v="140"/>
    </i>
    <i>
      <x v="72"/>
    </i>
    <i r="1">
      <x v="114"/>
    </i>
    <i>
      <x v="73"/>
    </i>
    <i r="1">
      <x v="75"/>
    </i>
    <i>
      <x v="74"/>
    </i>
    <i r="1">
      <x v="76"/>
    </i>
    <i r="1">
      <x v="77"/>
    </i>
    <i>
      <x v="75"/>
    </i>
    <i r="1">
      <x v="44"/>
    </i>
    <i>
      <x v="76"/>
    </i>
    <i r="1">
      <x v="19"/>
    </i>
    <i>
      <x v="77"/>
    </i>
    <i r="1">
      <x v="14"/>
    </i>
    <i>
      <x v="78"/>
    </i>
    <i r="1">
      <x v="104"/>
    </i>
    <i>
      <x v="79"/>
    </i>
    <i r="1">
      <x v="103"/>
    </i>
    <i>
      <x v="80"/>
    </i>
    <i r="1">
      <x v="84"/>
    </i>
    <i>
      <x v="81"/>
    </i>
    <i r="1">
      <x v="85"/>
    </i>
    <i>
      <x v="82"/>
    </i>
    <i r="1">
      <x v="12"/>
    </i>
    <i>
      <x v="83"/>
    </i>
    <i r="1">
      <x v="123"/>
    </i>
    <i>
      <x v="84"/>
    </i>
    <i r="1">
      <x v="124"/>
    </i>
    <i>
      <x v="85"/>
    </i>
    <i r="1">
      <x v="16"/>
    </i>
    <i>
      <x v="86"/>
    </i>
    <i r="1">
      <x v="15"/>
    </i>
    <i>
      <x v="87"/>
    </i>
    <i r="1">
      <x v="74"/>
    </i>
    <i>
      <x v="88"/>
    </i>
    <i r="1">
      <x v="17"/>
    </i>
    <i>
      <x v="89"/>
    </i>
    <i r="1">
      <x v="39"/>
    </i>
    <i>
      <x v="90"/>
    </i>
    <i r="1">
      <x v="40"/>
    </i>
    <i>
      <x v="91"/>
    </i>
    <i r="1">
      <x v="25"/>
    </i>
    <i>
      <x v="92"/>
    </i>
    <i r="1">
      <x v="26"/>
    </i>
    <i>
      <x v="93"/>
    </i>
    <i r="1">
      <x v="27"/>
    </i>
    <i>
      <x v="94"/>
    </i>
    <i r="1">
      <x v="129"/>
    </i>
    <i>
      <x v="95"/>
    </i>
    <i r="1">
      <x v="45"/>
    </i>
    <i>
      <x v="96"/>
    </i>
    <i r="1">
      <x v="34"/>
    </i>
    <i>
      <x v="97"/>
    </i>
    <i r="1">
      <x v="55"/>
    </i>
    <i>
      <x v="98"/>
    </i>
    <i r="1">
      <x v="22"/>
    </i>
    <i>
      <x v="99"/>
    </i>
    <i r="1">
      <x v="87"/>
    </i>
    <i>
      <x v="100"/>
    </i>
    <i r="1">
      <x v="20"/>
    </i>
    <i>
      <x v="101"/>
    </i>
    <i r="1">
      <x v="38"/>
    </i>
    <i>
      <x v="102"/>
    </i>
    <i r="1">
      <x v="49"/>
    </i>
    <i>
      <x v="103"/>
    </i>
    <i r="1">
      <x v="30"/>
    </i>
    <i>
      <x v="104"/>
    </i>
    <i r="1">
      <x v="88"/>
    </i>
    <i r="1">
      <x v="135"/>
    </i>
    <i>
      <x v="105"/>
    </i>
    <i r="1">
      <x v="93"/>
    </i>
    <i>
      <x v="106"/>
    </i>
    <i r="1">
      <x v="92"/>
    </i>
    <i>
      <x v="107"/>
    </i>
    <i r="1">
      <x v="50"/>
    </i>
    <i>
      <x v="108"/>
    </i>
    <i r="1">
      <x v="90"/>
    </i>
    <i>
      <x v="109"/>
    </i>
    <i r="1">
      <x v="91"/>
    </i>
    <i>
      <x v="110"/>
    </i>
    <i r="1">
      <x v="89"/>
    </i>
    <i>
      <x v="111"/>
    </i>
    <i r="1">
      <x v="42"/>
    </i>
    <i>
      <x v="112"/>
    </i>
    <i r="1">
      <x v="86"/>
    </i>
    <i>
      <x v="113"/>
    </i>
    <i r="1">
      <x v="4"/>
    </i>
    <i>
      <x v="114"/>
    </i>
    <i r="1">
      <x v="108"/>
    </i>
    <i>
      <x v="115"/>
    </i>
    <i r="1">
      <x v="106"/>
    </i>
    <i>
      <x v="116"/>
    </i>
    <i r="1">
      <x v="102"/>
    </i>
    <i>
      <x v="117"/>
    </i>
    <i r="1">
      <x v="101"/>
    </i>
    <i>
      <x v="118"/>
    </i>
    <i r="1">
      <x v="100"/>
    </i>
    <i>
      <x v="119"/>
    </i>
    <i r="1">
      <x v="99"/>
    </i>
    <i>
      <x v="120"/>
    </i>
    <i r="1">
      <x v="122"/>
    </i>
    <i>
      <x v="121"/>
    </i>
    <i r="1">
      <x v="70"/>
    </i>
    <i>
      <x v="122"/>
    </i>
    <i r="1">
      <x v="69"/>
    </i>
    <i>
      <x v="123"/>
    </i>
    <i r="1">
      <x v="21"/>
    </i>
    <i>
      <x v="124"/>
    </i>
    <i r="1">
      <x v="68"/>
    </i>
    <i>
      <x v="125"/>
    </i>
    <i r="1">
      <x v="13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av Budsjett 2011" fld="6" baseField="0" baseItem="0" numFmtId="3"/>
    <dataField name="Sum av Budsjett 2012" fld="7" baseField="0" baseItem="0" numFmtId="3"/>
    <dataField name="Sum av Budsjett 2013" fld="8" baseField="0" baseItem="0" numFmtId="3"/>
    <dataField name="Sum av Budsjett 2014" fld="9" baseField="0" baseItem="0" numFmtId="3"/>
    <dataField name="Sum av Budsjett 2015" fld="10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ell1" cacheId="1" applyNumberFormats="0" applyBorderFormats="0" applyFontFormats="0" applyPatternFormats="0" applyAlignmentFormats="0" applyWidthHeightFormats="0" dataCaption="Verdier" showMissing="1" preserveFormatting="1" useAutoFormatting="1" itemPrintTitles="1" compactData="0" updatedVersion="2" indent="0" showMemberPropertyTips="1">
  <location ref="A3:C11" firstHeaderRow="1" firstDataRow="2" firstDataCol="1"/>
  <pivotFields count="12">
    <pivotField showAll="0"/>
    <pivotField showAll="0"/>
    <pivotField showAll="0"/>
    <pivotField showAll="0"/>
    <pivotField axis="axisRow" showAll="0">
      <items count="7">
        <item x="4"/>
        <item x="0"/>
        <item x="1"/>
        <item x="2"/>
        <item x="3"/>
        <item x="5"/>
        <item t="default"/>
      </items>
    </pivotField>
    <pivotField showAll="0"/>
    <pivotField showAll="0" defaultSubtotal="0"/>
    <pivotField showAll="0"/>
    <pivotField dataField="1" showAll="0"/>
    <pivotField dataField="1"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av Budsjett 2012" fld="8" baseField="0" baseItem="0" numFmtId="3"/>
    <dataField name="Sum av Budsjett 2013" fld="9" baseField="0" baseItem="0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ell3" cacheId="1" applyNumberFormats="0" applyBorderFormats="0" applyFontFormats="0" applyPatternFormats="0" applyAlignmentFormats="0" applyWidthHeightFormats="0" dataCaption="Verdier" showMissing="1" preserveFormatting="1" useAutoFormatting="1" itemPrintTitles="1" compactData="0" updatedVersion="2" indent="0" showMemberPropertyTips="1">
  <location ref="A3:B9" firstHeaderRow="1" firstDataRow="1" firstDataCol="1" rowPageCount="1" colPageCount="1"/>
  <pivotFields count="12">
    <pivotField showAll="0"/>
    <pivotField showAll="0"/>
    <pivotField showAll="0"/>
    <pivotField showAll="0"/>
    <pivotField axis="axisPage" showAll="0">
      <items count="7">
        <item x="4"/>
        <item x="0"/>
        <item h="1" x="1"/>
        <item h="1" x="2"/>
        <item h="1" x="3"/>
        <item h="1" x="5"/>
        <item t="default"/>
      </items>
    </pivotField>
    <pivotField showAll="0"/>
    <pivotField axis="axisRow" showAll="0">
      <items count="7">
        <item x="2"/>
        <item x="1"/>
        <item x="3"/>
        <item x="0"/>
        <item x="4"/>
        <item x="5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4" hier="0"/>
  </pageFields>
  <dataFields count="1">
    <dataField name="Sum av Budsjett 2012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4"/>
  <sheetViews>
    <sheetView zoomScalePageLayoutView="0" workbookViewId="0" topLeftCell="A1">
      <selection activeCell="I22" sqref="I22"/>
    </sheetView>
  </sheetViews>
  <sheetFormatPr defaultColWidth="11.421875" defaultRowHeight="12.75"/>
  <cols>
    <col min="1" max="1" width="22.28125" style="0" customWidth="1"/>
    <col min="2" max="2" width="10.8515625" style="0" customWidth="1"/>
    <col min="3" max="3" width="10.140625" style="0" customWidth="1"/>
    <col min="5" max="5" width="11.00390625" style="0" customWidth="1"/>
  </cols>
  <sheetData>
    <row r="1" spans="1:6" ht="12.75">
      <c r="A1" s="135" t="s">
        <v>253</v>
      </c>
      <c r="B1" s="136"/>
      <c r="C1" s="136"/>
      <c r="D1" s="136"/>
      <c r="E1" s="136"/>
      <c r="F1" s="137"/>
    </row>
    <row r="2" spans="1:6" ht="12.75">
      <c r="A2" s="138" t="s">
        <v>265</v>
      </c>
      <c r="B2" s="139"/>
      <c r="C2" s="139"/>
      <c r="D2" s="139"/>
      <c r="E2" s="139"/>
      <c r="F2" s="140"/>
    </row>
    <row r="3" spans="1:6" ht="12.75">
      <c r="A3" s="82"/>
      <c r="B3" s="83" t="s">
        <v>247</v>
      </c>
      <c r="C3" s="84" t="s">
        <v>254</v>
      </c>
      <c r="D3" s="85" t="s">
        <v>294</v>
      </c>
      <c r="E3" s="85" t="s">
        <v>295</v>
      </c>
      <c r="F3" s="85" t="s">
        <v>296</v>
      </c>
    </row>
    <row r="4" spans="1:6" ht="12.75">
      <c r="A4" s="86" t="s">
        <v>259</v>
      </c>
      <c r="B4" s="87">
        <f>SUM(GETPIVOTDATA("Sum av Budsjett 2011",Total!$A$3,"Art",1870))</f>
        <v>-16008945</v>
      </c>
      <c r="C4" s="88">
        <f>SUM(GETPIVOTDATA("Sum av Budsjett 2012",Total!$A$3,"Art",1870))</f>
        <v>-13894000</v>
      </c>
      <c r="D4" s="89">
        <f>SUM(GETPIVOTDATA("Sum av Budsjett 2013",Total!$A$3,"Art",1870))</f>
        <v>-14172000</v>
      </c>
      <c r="E4" s="89">
        <f>SUM(GETPIVOTDATA("Sum av Budsjett 2014",Total!$A$3,"Art",1870))</f>
        <v>-14456000</v>
      </c>
      <c r="F4" s="89">
        <f>SUM(GETPIVOTDATA("Sum av Budsjett 2015",Total!$A$3,"Art",1870))</f>
        <v>-14745000</v>
      </c>
    </row>
    <row r="5" spans="1:6" ht="12.75">
      <c r="A5" s="86" t="s">
        <v>260</v>
      </c>
      <c r="B5" s="87">
        <f>SUM(GETPIVOTDATA("Sum av Budsjett 2011",Total!$A$3,"Art",1800))</f>
        <v>-33450000</v>
      </c>
      <c r="C5" s="90">
        <f>SUM(GETPIVOTDATA("Sum av Budsjett 2012",Total!$A$3,"Art",1800))</f>
        <v>-38169000</v>
      </c>
      <c r="D5" s="91">
        <f>SUM(GETPIVOTDATA("Sum av Budsjett 2013",Total!$A$3,"Art",1800))</f>
        <v>-38607000</v>
      </c>
      <c r="E5" s="91">
        <f>SUM(GETPIVOTDATA("Sum av Budsjett 2014",Total!$A$3,"Art",1800))</f>
        <v>-37346000</v>
      </c>
      <c r="F5" s="91">
        <f>SUM(GETPIVOTDATA("Sum av Budsjett 2015",Total!$A$3,"Art",1800))</f>
        <v>-37306000</v>
      </c>
    </row>
    <row r="6" spans="1:6" ht="12.75">
      <c r="A6" s="86" t="s">
        <v>261</v>
      </c>
      <c r="B6" s="87">
        <v>0</v>
      </c>
      <c r="C6" s="92">
        <v>0</v>
      </c>
      <c r="D6" s="93">
        <v>0</v>
      </c>
      <c r="E6" s="93">
        <v>0</v>
      </c>
      <c r="F6" s="93">
        <v>0</v>
      </c>
    </row>
    <row r="7" spans="1:6" ht="12.75">
      <c r="A7" s="86" t="s">
        <v>262</v>
      </c>
      <c r="B7" s="87">
        <v>0</v>
      </c>
      <c r="C7" s="92">
        <v>0</v>
      </c>
      <c r="D7" s="93">
        <v>0</v>
      </c>
      <c r="E7" s="93">
        <v>0</v>
      </c>
      <c r="F7" s="93">
        <v>0</v>
      </c>
    </row>
    <row r="8" spans="1:6" ht="12.75">
      <c r="A8" s="86" t="s">
        <v>263</v>
      </c>
      <c r="B8" s="87">
        <f>SUM(GETPIVOTDATA("Sum av Budsjett 2011",Total!$A$3,"Art",1810))</f>
        <v>-1421000</v>
      </c>
      <c r="C8" s="94">
        <f>SUM(GETPIVOTDATA("Sum av Budsjett 2012",Total!$A$3,"Art",1810))</f>
        <v>-1505000</v>
      </c>
      <c r="D8" s="95">
        <f>SUM(GETPIVOTDATA("Sum av Budsjett 2013",Total!$A$3,"Art",1810))</f>
        <v>-1505000</v>
      </c>
      <c r="E8" s="95">
        <f>SUM(GETPIVOTDATA("Sum av Budsjett 2014",Total!$A$3,"Art",1810))</f>
        <v>-1505000</v>
      </c>
      <c r="F8" s="95">
        <f>SUM(GETPIVOTDATA("Sum av Budsjett 2015",Total!$A$3,"Art",1810))</f>
        <v>-1250000</v>
      </c>
    </row>
    <row r="9" spans="1:6" ht="12.75">
      <c r="A9" s="96" t="s">
        <v>264</v>
      </c>
      <c r="B9" s="97">
        <f>SUM(B4:B8)</f>
        <v>-50879945</v>
      </c>
      <c r="C9" s="98">
        <f>SUM(C4:C8)</f>
        <v>-53568000</v>
      </c>
      <c r="D9" s="99">
        <f>SUM(D4:D8)</f>
        <v>-54284000</v>
      </c>
      <c r="E9" s="99">
        <f>SUM(E4:E8)</f>
        <v>-53307000</v>
      </c>
      <c r="F9" s="99">
        <f>SUM(F4:F8)</f>
        <v>-53301000</v>
      </c>
    </row>
    <row r="10" spans="1:6" ht="12.75">
      <c r="A10" s="86" t="s">
        <v>249</v>
      </c>
      <c r="B10" s="100">
        <f>SUM(GETPIVOTDATA("Sum av Budsjett 2011",Total!$A$3,"Art",1900)+GETPIVOTDATA("Sum av Budsjett 2011",Total!$A$3,"Art",1901)+GETPIVOTDATA("Sum av Budsjett 2011",Total!$A$3,"Art",1903)+GETPIVOTDATA("Sum av Budsjett 2011",Total!$A$3,"Art",1904)+GETPIVOTDATA("Sum av Budsjett 2011",Total!$A$3,"Art",1905)+GETPIVOTDATA("Sum av Budsjett 2011",Total!$A$3,"Art",1920)+GETPIVOTDATA("Sum av Budsjett 2011",Total!$A$3,"Art",1921))</f>
        <v>-1649667</v>
      </c>
      <c r="C10" s="88">
        <f>SUM(GETPIVOTDATA("Sum av Budsjett 2012",Total!$A$3,"Art",1900)+GETPIVOTDATA("Sum av Budsjett 2012",Total!$A$3,"Art",1901)+GETPIVOTDATA("Sum av Budsjett 2012",Total!$A$3,"Art",1903)+GETPIVOTDATA("Sum av Budsjett 2012",Total!$A$3,"Art",1904)+GETPIVOTDATA("Sum av Budsjett 2012",Total!$A$3,"Art",1905)+GETPIVOTDATA("Sum av Budsjett 2012",Total!$A$3,"Art",1920)+GETPIVOTDATA("Sum av Budsjett 2012",Total!$A$3,"Art",1921))</f>
        <v>-1719667</v>
      </c>
      <c r="D10" s="89">
        <f>SUM(GETPIVOTDATA("Sum av Budsjett 2013",Total!$A$3,"Art",1900)+GETPIVOTDATA("Sum av Budsjett 2013",Total!$A$3,"Art",1901)+GETPIVOTDATA("Sum av Budsjett 2013",Total!$A$3,"Art",1903)+GETPIVOTDATA("Sum av Budsjett 2013",Total!$A$3,"Art",1904)+GETPIVOTDATA("Sum av Budsjett 2013",Total!$A$3,"Art",1905)+GETPIVOTDATA("Sum av Budsjett 2013",Total!$A$3,"Art",1920)+GETPIVOTDATA("Sum av Budsjett 2013",Total!$A$3,"Art",1921))</f>
        <v>-1719667</v>
      </c>
      <c r="E10" s="89">
        <f>SUM(GETPIVOTDATA("Sum av Budsjett 2014",Total!$A$3,"Art",1900)+GETPIVOTDATA("Sum av Budsjett 2014",Total!$A$3,"Art",1901)+GETPIVOTDATA("Sum av Budsjett 2014",Total!$A$3,"Art",1903)+GETPIVOTDATA("Sum av Budsjett 2014",Total!$A$3,"Art",1904)+GETPIVOTDATA("Sum av Budsjett 2014",Total!$A$3,"Art",1905)+GETPIVOTDATA("Sum av Budsjett 2014",Total!$A$3,"Art",1920)+GETPIVOTDATA("Sum av Budsjett 2014",Total!$A$3,"Art",1921))</f>
        <v>-1719667</v>
      </c>
      <c r="F10" s="89">
        <f>SUM(GETPIVOTDATA("Sum av Budsjett 2015",Total!$A$3,"Art",1900)+GETPIVOTDATA("Sum av Budsjett 2015",Total!$A$3,"Art",1901)+GETPIVOTDATA("Sum av Budsjett 2015",Total!$A$3,"Art",1903)+GETPIVOTDATA("Sum av Budsjett 2015",Total!$A$3,"Art",1904)+GETPIVOTDATA("Sum av Budsjett 2015",Total!$A$3,"Art",1905)+GETPIVOTDATA("Sum av Budsjett 2015",Total!$A$3,"Art",1920)+GETPIVOTDATA("Sum av Budsjett 2012",Total!$A$3,"Art",1921))</f>
        <v>-1719667</v>
      </c>
    </row>
    <row r="11" spans="1:6" ht="12.75">
      <c r="A11" s="86" t="s">
        <v>250</v>
      </c>
      <c r="B11" s="100">
        <f>SUM(GETPIVOTDATA("Sum av Budsjett 2011",Total!$A$3,"Art",1500)+GETPIVOTDATA("Sum av Budsjett 2011",Total!$A$3,"Art",1501)+GETPIVOTDATA("Sum av Budsjett 2011",Total!$A$3,"Art",1503)+GETPIVOTDATA("Sum av Budsjett 2011",Total!$A$3,"Art",1504)+GETPIVOTDATA("Sum av Budsjett 2011",Total!$A$3,"Art",1510)+GETPIVOTDATA("Sum av Budsjett 2011",Total!$A$3,"Art",1520)+GETPIVOTDATA("Sum av Budsjett 2011",Total!$A$3,"Art",1521))</f>
        <v>6926997</v>
      </c>
      <c r="C11" s="101">
        <f>SUM(GETPIVOTDATA("Sum av Budsjett 2012",Total!$A$3,"Art",1500)+GETPIVOTDATA("Sum av Budsjett 2012",Total!$A$3,"Art",1501)+GETPIVOTDATA("Sum av Budsjett 2012",Total!$A$3,"Art",1503)+GETPIVOTDATA("Sum av Budsjett 2012",Total!$A$3,"Art",1504)+GETPIVOTDATA("Sum av Budsjett 2012",Total!$A$3,"Art",1510)+GETPIVOTDATA("Sum av Budsjett 2012",Total!$A$3,"Art",1520)+GETPIVOTDATA("Sum av Budsjett 2012",Total!$A$3,"Art",1521))</f>
        <v>6078000</v>
      </c>
      <c r="D11" s="102">
        <f>SUM(GETPIVOTDATA("Sum av Budsjett 2013",Total!$A$3,"Art",1500)+GETPIVOTDATA("Sum av Budsjett 2013",Total!$A$3,"Art",1501)+GETPIVOTDATA("Sum av Budsjett 2013",Total!$A$3,"Art",1503)+GETPIVOTDATA("Sum av Budsjett 2013",Total!$A$3,"Art",1504)+GETPIVOTDATA("Sum av Budsjett 2013",Total!$A$3,"Art",1510)+GETPIVOTDATA("Sum av Budsjett 2013",Total!$A$3,"Art",1520)+GETPIVOTDATA("Sum av Budsjett 2013",Total!$A$3,"Art",1521))</f>
        <v>6560000</v>
      </c>
      <c r="E11" s="102">
        <f>SUM(GETPIVOTDATA("Sum av Budsjett 2014",Total!$A$3,"Art",1500)+GETPIVOTDATA("Sum av Budsjett 2014",Total!$A$3,"Art",1501)+GETPIVOTDATA("Sum av Budsjett 2014",Total!$A$3,"Art",1503)+GETPIVOTDATA("Sum av Budsjett 2014",Total!$A$3,"Art",1504)+GETPIVOTDATA("Sum av Budsjett 2014",Total!$A$3,"Art",1510)+GETPIVOTDATA("Sum av Budsjett 2014",Total!$A$3,"Art",1520)+GETPIVOTDATA("Sum av Budsjett 2014",Total!$A$3,"Art",1521))</f>
        <v>8137000</v>
      </c>
      <c r="F11" s="102">
        <f>SUM(GETPIVOTDATA("Sum av Budsjett 2015",Total!$A$3,"Art",1500)+GETPIVOTDATA("Sum av Budsjett 2015",Total!$A$3,"Art",1501)+GETPIVOTDATA("Sum av Budsjett 2015",Total!$A$3,"Art",1503)+GETPIVOTDATA("Sum av Budsjett 2015",Total!$A$3,"Art",1504)+GETPIVOTDATA("Sum av Budsjett 2015",Total!$A$3,"Art",1510)+GETPIVOTDATA("Sum av Budsjett 2015",Total!$A$3,"Art",1520)+GETPIVOTDATA("Sum av Budsjett 2015",Total!$A$3,"Art",1521))</f>
        <v>8259000</v>
      </c>
    </row>
    <row r="12" spans="1:6" s="30" customFormat="1" ht="12.75">
      <c r="A12" s="96" t="s">
        <v>251</v>
      </c>
      <c r="B12" s="103">
        <f>SUM(B10:B11)</f>
        <v>5277330</v>
      </c>
      <c r="C12" s="104">
        <f>SUM(C10:C11)</f>
        <v>4358333</v>
      </c>
      <c r="D12" s="105">
        <f>SUM(D10:D11)</f>
        <v>4840333</v>
      </c>
      <c r="E12" s="105">
        <f>SUM(E10:E11)</f>
        <v>6417333</v>
      </c>
      <c r="F12" s="105">
        <f>SUM(F10:F11)</f>
        <v>6539333</v>
      </c>
    </row>
    <row r="13" spans="1:6" ht="12.75">
      <c r="A13" s="106" t="s">
        <v>266</v>
      </c>
      <c r="B13" s="107">
        <v>0</v>
      </c>
      <c r="C13" s="108">
        <v>0</v>
      </c>
      <c r="D13" s="109">
        <v>0</v>
      </c>
      <c r="E13" s="109">
        <v>0</v>
      </c>
      <c r="F13" s="109">
        <v>0</v>
      </c>
    </row>
    <row r="14" spans="1:6" ht="12.75">
      <c r="A14" s="110" t="s">
        <v>267</v>
      </c>
      <c r="B14" s="100">
        <f>SUM(GETPIVOTDATA("Sum av Budsjett 2011",Total!$A$3,"Art",1540))</f>
        <v>210983</v>
      </c>
      <c r="C14" s="111">
        <f>SUM(GETPIVOTDATA("Sum av Budsjett 2012",Total!$A$3,"Art",1540))</f>
        <v>0</v>
      </c>
      <c r="D14" s="112">
        <f>SUM(GETPIVOTDATA("Sum av Budsjett 2012",Total!$A$3,"Art",1540))</f>
        <v>0</v>
      </c>
      <c r="E14" s="112">
        <f>SUM(GETPIVOTDATA("Sum av Budsjett 2012",Total!$A$3,"Art",1540))</f>
        <v>0</v>
      </c>
      <c r="F14" s="112">
        <f>SUM(GETPIVOTDATA("Sum av Budsjett 2012",Total!$A$3,"Art",1540))</f>
        <v>0</v>
      </c>
    </row>
    <row r="15" spans="1:6" ht="12.75">
      <c r="A15" s="110" t="s">
        <v>268</v>
      </c>
      <c r="B15" s="100">
        <f>SUM(GETPIVOTDATA("Sum av Budsjett 2011",Total!$A$3,"Art",1550))</f>
        <v>311500</v>
      </c>
      <c r="C15" s="111">
        <f>SUM(GETPIVOTDATA("Sum av Budsjett 2012",Total!$A$3,"Art",1550))</f>
        <v>311500</v>
      </c>
      <c r="D15" s="112">
        <f>SUM(GETPIVOTDATA("Sum av Budsjett 2012",Total!$A$3,"Art",1550))</f>
        <v>311500</v>
      </c>
      <c r="E15" s="112">
        <f>SUM(GETPIVOTDATA("Sum av Budsjett 2012",Total!$A$3,"Art",1550))</f>
        <v>311500</v>
      </c>
      <c r="F15" s="112">
        <f>SUM(GETPIVOTDATA("Sum av Budsjett 2012",Total!$A$3,"Art",1550))</f>
        <v>311500</v>
      </c>
    </row>
    <row r="16" spans="1:6" ht="12.75">
      <c r="A16" s="110" t="s">
        <v>269</v>
      </c>
      <c r="B16" s="100">
        <v>0</v>
      </c>
      <c r="C16" s="111">
        <v>0</v>
      </c>
      <c r="D16" s="112">
        <v>0</v>
      </c>
      <c r="E16" s="112">
        <v>0</v>
      </c>
      <c r="F16" s="112">
        <v>0</v>
      </c>
    </row>
    <row r="17" spans="1:6" ht="12.75">
      <c r="A17" s="110" t="s">
        <v>270</v>
      </c>
      <c r="B17" s="100">
        <v>0</v>
      </c>
      <c r="C17" s="111">
        <v>0</v>
      </c>
      <c r="D17" s="112">
        <v>0</v>
      </c>
      <c r="E17" s="112">
        <v>0</v>
      </c>
      <c r="F17" s="112">
        <v>0</v>
      </c>
    </row>
    <row r="18" spans="1:6" ht="12.75">
      <c r="A18" s="113" t="s">
        <v>271</v>
      </c>
      <c r="B18" s="114">
        <f>SUM(GETPIVOTDATA("Sum av Budsjett 2011",Total!$A$3,"Art",1950))</f>
        <v>-955000</v>
      </c>
      <c r="C18" s="115">
        <f>SUM(GETPIVOTDATA("Sum av Budsjett 2012",Total!$A$3,"Art",1950))</f>
        <v>-450000</v>
      </c>
      <c r="D18" s="116">
        <f>SUM(GETPIVOTDATA("Sum av Budsjett 2012",Total!$A$3,"Art",1950))</f>
        <v>-450000</v>
      </c>
      <c r="E18" s="116">
        <f>SUM(GETPIVOTDATA("Sum av Budsjett 2012",Total!$A$3,"Art",1950))</f>
        <v>-450000</v>
      </c>
      <c r="F18" s="116">
        <f>SUM(GETPIVOTDATA("Sum av Budsjett 2012",Total!$A$3,"Art",1950))</f>
        <v>-450000</v>
      </c>
    </row>
    <row r="19" spans="1:6" s="30" customFormat="1" ht="12.75">
      <c r="A19" s="96" t="s">
        <v>272</v>
      </c>
      <c r="B19" s="103">
        <f>SUM(B13:B18)</f>
        <v>-432517</v>
      </c>
      <c r="C19" s="104">
        <f>SUM(C13:C18)</f>
        <v>-138500</v>
      </c>
      <c r="D19" s="105">
        <f>SUM(D13:D18)</f>
        <v>-138500</v>
      </c>
      <c r="E19" s="105">
        <f>SUM(E13:E18)</f>
        <v>-138500</v>
      </c>
      <c r="F19" s="105">
        <f>SUM(F13:F18)</f>
        <v>-138500</v>
      </c>
    </row>
    <row r="20" spans="1:6" ht="12.75">
      <c r="A20" s="117" t="s">
        <v>273</v>
      </c>
      <c r="B20" s="118">
        <f>SUM(GETPIVOTDATA("Sum av Budsjett 2011",Total!$A$3,"Art",1570))</f>
        <v>0</v>
      </c>
      <c r="C20" s="119">
        <f>SUM(GETPIVOTDATA("Sum av Budsjett 2012",Total!$A$3,"Art",1570))</f>
        <v>0</v>
      </c>
      <c r="D20" s="120">
        <f>SUM(GETPIVOTDATA("Sum av Budsjett 2012",Total!$A$3,"Art",1570))</f>
        <v>0</v>
      </c>
      <c r="E20" s="120">
        <f>SUM(GETPIVOTDATA("Sum av Budsjett 2012",Total!$A$3,"Art",1570))</f>
        <v>0</v>
      </c>
      <c r="F20" s="120">
        <f>SUM(GETPIVOTDATA("Sum av Budsjett 2012",Total!$A$3,"Art",1570))</f>
        <v>0</v>
      </c>
    </row>
    <row r="21" spans="1:6" s="45" customFormat="1" ht="12.75">
      <c r="A21" s="121" t="s">
        <v>274</v>
      </c>
      <c r="B21" s="103">
        <f>SUM(B9+B12+B19+B20)</f>
        <v>-46035132</v>
      </c>
      <c r="C21" s="104">
        <f>SUM(C9+C12+C19+C20)</f>
        <v>-49348167</v>
      </c>
      <c r="D21" s="105">
        <f>SUM(D9+D12+D19+D20)</f>
        <v>-49582167</v>
      </c>
      <c r="E21" s="105">
        <f>SUM(E9+E12+E19+E20)</f>
        <v>-47028167</v>
      </c>
      <c r="F21" s="105">
        <f>SUM(F9+F12+F19+F20)</f>
        <v>-46900167</v>
      </c>
    </row>
    <row r="22" spans="1:8" ht="12.75">
      <c r="A22" s="86" t="s">
        <v>133</v>
      </c>
      <c r="B22" s="122">
        <f>SUM(GETPIVOTDATA("Sum av Budsjett 2011",'Pr ansvar'!$A$3,"Ansvar(T)","RÅDMANN"))</f>
        <v>6875270</v>
      </c>
      <c r="C22" s="111">
        <f>SUM(GETPIVOTDATA("Sum av Budsjett 2012",'Pr ansvar'!$A$3,"Ansvar(T)","RÅDMANN"))</f>
        <v>8046402.5</v>
      </c>
      <c r="D22" s="112">
        <f>SUM(GETPIVOTDATA("Sum av Budsjett 2013",'Pr ansvar'!$A$3,"Ansvar(T)","RÅDMANN"))</f>
        <v>7885474.5</v>
      </c>
      <c r="E22" s="112">
        <f>SUM(GETPIVOTDATA("Sum av Budsjett 2014",'Pr ansvar'!$A$3,"Ansvar(T)","RÅDMANN"))</f>
        <v>7885474.5</v>
      </c>
      <c r="F22" s="112">
        <f>SUM(GETPIVOTDATA("Sum av Budsjett 2015",'Pr ansvar'!$A$3,"Ansvar(T)","RÅDMANN"))</f>
        <v>7885474.5</v>
      </c>
      <c r="G22" s="1"/>
      <c r="H22" s="1"/>
    </row>
    <row r="23" spans="1:8" ht="12.75">
      <c r="A23" s="86" t="s">
        <v>275</v>
      </c>
      <c r="B23" s="123">
        <f>SUM(GETPIVOTDATA("Sum av Budsjett 2011",'Pr ansvar'!$A$3,"Ansvar(T)","KASSE"))</f>
        <v>1319764</v>
      </c>
      <c r="C23" s="111">
        <f>SUM(GETPIVOTDATA("Sum av Budsjett 2012",'Pr ansvar'!$A$3,"Ansvar(T)","KASSE"))</f>
        <v>1343610.62</v>
      </c>
      <c r="D23" s="112">
        <f>SUM(GETPIVOTDATA("Sum av Budsjett 2013",'Pr ansvar'!$A$3,"Ansvar(T)","KASSE"))</f>
        <v>1316738.4076</v>
      </c>
      <c r="E23" s="112">
        <f>SUM(GETPIVOTDATA("Sum av Budsjett 2014",'Pr ansvar'!$A$3,"Ansvar(T)","KASSE"))</f>
        <v>1316738.4076</v>
      </c>
      <c r="F23" s="112">
        <f>SUM(GETPIVOTDATA("Sum av Budsjett 2015",'Pr ansvar'!$A$3,"Ansvar(T)","KASSE"))</f>
        <v>1316738.4076</v>
      </c>
      <c r="G23" s="1"/>
      <c r="H23" s="1"/>
    </row>
    <row r="24" spans="1:8" ht="12.75">
      <c r="A24" s="86" t="s">
        <v>276</v>
      </c>
      <c r="B24" s="124">
        <f>SUM(GETPIVOTDATA("Sum av Budsjett 2011",'Pr ansvar'!$A$3,"Ansvar(T)","REKTOR"))</f>
        <v>9977269</v>
      </c>
      <c r="C24" s="125">
        <f>SUM(GETPIVOTDATA("Sum av Budsjett 2012",'Pr ansvar'!$A$3,"Ansvar(T)","REKTOR"))</f>
        <v>10799016</v>
      </c>
      <c r="D24" s="126">
        <f>SUM(GETPIVOTDATA("Sum av Budsjett 2013",'Pr ansvar'!$A$3,"Ansvar(T)","REKTOR"))</f>
        <v>10584664</v>
      </c>
      <c r="E24" s="126">
        <f>SUM(GETPIVOTDATA("Sum av Budsjett 2014",'Pr ansvar'!$A$3,"Ansvar(T)","REKTOR"))</f>
        <v>10443957</v>
      </c>
      <c r="F24" s="126">
        <f>SUM(GETPIVOTDATA("Sum av Budsjett 2015",'Pr ansvar'!$A$3,"Ansvar(T)","REKTOR"))</f>
        <v>10443242.93</v>
      </c>
      <c r="G24" s="1"/>
      <c r="H24" s="1"/>
    </row>
    <row r="25" spans="1:8" ht="12.75">
      <c r="A25" s="86" t="s">
        <v>277</v>
      </c>
      <c r="B25" s="127">
        <f>SUM(GETPIVOTDATA("Sum av Budsjett 2011",'Pr ansvar'!$A$3,"Ansvar(T)","BARNEHAGESTYRER"))</f>
        <v>3423056</v>
      </c>
      <c r="C25" s="125">
        <f>SUM(GETPIVOTDATA("Sum av Budsjett 2012",'Pr ansvar'!$A$3,"Ansvar(T)","BARNEHAGESTYRER"))</f>
        <v>3601892</v>
      </c>
      <c r="D25" s="126">
        <f>SUM(GETPIVOTDATA("Sum av Budsjett 2013",'Pr ansvar'!$A$3,"Ansvar(T)","BARNEHAGESTYRER"))</f>
        <v>3530394</v>
      </c>
      <c r="E25" s="126">
        <f>SUM(GETPIVOTDATA("Sum av Budsjett 2014",'Pr ansvar'!$A$3,"Ansvar(T)","BARNEHAGESTYRER"))</f>
        <v>3530394</v>
      </c>
      <c r="F25" s="126">
        <f>SUM(GETPIVOTDATA("Sum av Budsjett 2015",'Pr ansvar'!$A$3,"Ansvar(T)","BARNEHAGESTYRER"))</f>
        <v>3530394</v>
      </c>
      <c r="G25" s="1"/>
      <c r="H25" s="1"/>
    </row>
    <row r="26" spans="1:8" ht="12.75">
      <c r="A26" s="86" t="s">
        <v>278</v>
      </c>
      <c r="B26" s="127">
        <f>SUM(GETPIVOTDATA("Sum av Budsjett 2011",'Pr ansvar'!$A$3,"Ansvar(T)","SOSIAL"))</f>
        <v>1626725</v>
      </c>
      <c r="C26" s="125">
        <f>SUM(GETPIVOTDATA("Sum av Budsjett 2012",'Pr ansvar'!$A$3,"Ansvar(T)","SOSIAL"))</f>
        <v>2373252</v>
      </c>
      <c r="D26" s="126">
        <f>SUM(GETPIVOTDATA("Sum av Budsjett 2013",'Pr ansvar'!$A$3,"Ansvar(T)","SOSIAL"))</f>
        <v>2086541</v>
      </c>
      <c r="E26" s="126">
        <f>SUM(GETPIVOTDATA("Sum av Budsjett 2014",'Pr ansvar'!$A$3,"Ansvar(T)","SOSIAL"))</f>
        <v>2086541</v>
      </c>
      <c r="F26" s="126">
        <f>SUM(GETPIVOTDATA("Sum av Budsjett 2015",'Pr ansvar'!$A$3,"Ansvar(T)","SOSIAL"))</f>
        <v>1870541</v>
      </c>
      <c r="G26" s="1"/>
      <c r="H26" s="1"/>
    </row>
    <row r="27" spans="1:8" ht="12.75">
      <c r="A27" s="86" t="s">
        <v>279</v>
      </c>
      <c r="B27" s="127">
        <f>SUM(GETPIVOTDATA("Sum av Budsjett 2011",'Pr ansvar'!$A$3,"Ansvar(T)","HELSEST."))</f>
        <v>489626</v>
      </c>
      <c r="C27" s="125">
        <f>SUM(GETPIVOTDATA("Sum av Budsjett 2012",'Pr ansvar'!$A$3,"Ansvar(T)","HELSEST."))</f>
        <v>497293</v>
      </c>
      <c r="D27" s="126">
        <f>SUM(GETPIVOTDATA("Sum av Budsjett 2013",'Pr ansvar'!$A$3,"Ansvar(T)","HELSEST."))</f>
        <v>487347</v>
      </c>
      <c r="E27" s="126">
        <f>SUM(GETPIVOTDATA("Sum av Budsjett 2014",'Pr ansvar'!$A$3,"Ansvar(T)","HELSEST."))</f>
        <v>487347</v>
      </c>
      <c r="F27" s="126">
        <f>SUM(GETPIVOTDATA("Sum av Budsjett 2015",'Pr ansvar'!$A$3,"Ansvar(T)","HELSEST."))</f>
        <v>487347</v>
      </c>
      <c r="G27" s="1"/>
      <c r="H27" s="1"/>
    </row>
    <row r="28" spans="1:8" ht="12.75">
      <c r="A28" s="86" t="s">
        <v>280</v>
      </c>
      <c r="B28" s="127">
        <f>SUM(GETPIVOTDATA("Sum av Budsjett 2011",'Pr ansvar'!$A$3,"Ansvar(T)","LEGE"))</f>
        <v>2982545</v>
      </c>
      <c r="C28" s="125">
        <f>SUM(GETPIVOTDATA("Sum av Budsjett 2012",'Pr ansvar'!$A$3,"Ansvar(T)","LEGE"))</f>
        <v>3031746</v>
      </c>
      <c r="D28" s="126">
        <f>SUM(GETPIVOTDATA("Sum av Budsjett 2013",'Pr ansvar'!$A$3,"Ansvar(T)","LEGE"))</f>
        <v>2971111</v>
      </c>
      <c r="E28" s="126">
        <f>SUM(GETPIVOTDATA("Sum av Budsjett 2014",'Pr ansvar'!$A$3,"Ansvar(T)","LEGE"))</f>
        <v>2971111</v>
      </c>
      <c r="F28" s="126">
        <f>SUM(GETPIVOTDATA("Sum av Budsjett 2015",'Pr ansvar'!$A$3,"Ansvar(T)","LEGE"))</f>
        <v>2971111</v>
      </c>
      <c r="G28" s="1"/>
      <c r="H28" s="1"/>
    </row>
    <row r="29" spans="1:8" ht="12.75">
      <c r="A29" s="86" t="s">
        <v>281</v>
      </c>
      <c r="B29" s="127">
        <f>SUM(GETPIVOTDATA("Sum av Budsjett 2011",'Pr ansvar'!$A$3,"Ansvar(T)","FYSIO"))</f>
        <v>718687</v>
      </c>
      <c r="C29" s="125">
        <f>SUM(GETPIVOTDATA("Sum av Budsjett 2012",'Pr ansvar'!$A$3,"Ansvar(T)","FYSIO"))</f>
        <v>712125</v>
      </c>
      <c r="D29" s="126">
        <f>SUM(GETPIVOTDATA("Sum av Budsjett 2013",'Pr ansvar'!$A$3,"Ansvar(T)","FYSIO"))</f>
        <v>697882</v>
      </c>
      <c r="E29" s="126">
        <f>SUM(GETPIVOTDATA("Sum av Budsjett 2014",'Pr ansvar'!$A$3,"Ansvar(T)","FYSIO"))</f>
        <v>697882</v>
      </c>
      <c r="F29" s="126">
        <f>SUM(GETPIVOTDATA("Sum av Budsjett 2015",'Pr ansvar'!$A$3,"Ansvar(T)","FYSIO"))</f>
        <v>697882</v>
      </c>
      <c r="G29" s="1"/>
      <c r="H29" s="1"/>
    </row>
    <row r="30" spans="1:8" ht="12.75">
      <c r="A30" s="86" t="s">
        <v>282</v>
      </c>
      <c r="B30" s="127">
        <f>SUM(GETPIVOTDATA("Sum av Budsjett 2011",'Pr ansvar'!$A$3,"Ansvar(T)","PLEIE/OMS"))</f>
        <v>14930804</v>
      </c>
      <c r="C30" s="125">
        <f>SUM(GETPIVOTDATA("Sum av Budsjett 2012",'Pr ansvar'!$A$3,"Ansvar(T)","PLEIE/OMS"))</f>
        <v>14905769</v>
      </c>
      <c r="D30" s="126">
        <f>SUM(GETPIVOTDATA("Sum av Budsjett 2013",'Pr ansvar'!$A$3,"Ansvar(T)","PLEIE/OMS"))</f>
        <v>14617554</v>
      </c>
      <c r="E30" s="126">
        <f>SUM(GETPIVOTDATA("Sum av Budsjett 2014",'Pr ansvar'!$A$3,"Ansvar(T)","PLEIE/OMS"))</f>
        <v>13917554</v>
      </c>
      <c r="F30" s="126">
        <f>SUM(GETPIVOTDATA("Sum av Budsjett 2015",'Pr ansvar'!$A$3,"Ansvar(T)","PLEIE/OMS"))</f>
        <v>13917554</v>
      </c>
      <c r="G30" s="1"/>
      <c r="H30" s="1"/>
    </row>
    <row r="31" spans="1:8" ht="12.75">
      <c r="A31" s="86" t="s">
        <v>283</v>
      </c>
      <c r="B31" s="127">
        <f>SUM(GETPIVOTDATA("Sum av Budsjett 2011",'Pr ansvar'!$A$3,"Ansvar(T)","BARNEVERN"))</f>
        <v>502414</v>
      </c>
      <c r="C31" s="125">
        <f>SUM(GETPIVOTDATA("Sum av Budsjett 2012",'Pr ansvar'!$A$3,"Ansvar(T)","BARNEVERN"))</f>
        <v>735200</v>
      </c>
      <c r="D31" s="126">
        <f>SUM(GETPIVOTDATA("Sum av Budsjett 2013",'Pr ansvar'!$A$3,"Ansvar(T)","BARNEVERN"))</f>
        <v>720496</v>
      </c>
      <c r="E31" s="126">
        <f>SUM(GETPIVOTDATA("Sum av Budsjett 2014",'Pr ansvar'!$A$3,"Ansvar(T)","BARNEVERN"))</f>
        <v>720496</v>
      </c>
      <c r="F31" s="126">
        <f>SUM(GETPIVOTDATA("Sum av Budsjett 2015",'Pr ansvar'!$A$3,"Ansvar(T)","BARNEVERN"))</f>
        <v>720496</v>
      </c>
      <c r="G31" s="1"/>
      <c r="H31" s="1"/>
    </row>
    <row r="32" spans="1:8" ht="12.75">
      <c r="A32" s="86" t="s">
        <v>284</v>
      </c>
      <c r="B32" s="127">
        <f>SUM(GETPIVOTDATA("Sum av Budsjett 2011",'Pr ansvar'!$A$3,"Ansvar(T)","TEKNISK"))</f>
        <v>1881169</v>
      </c>
      <c r="C32" s="125">
        <f>SUM(GETPIVOTDATA("Sum av Budsjett 2012",'Pr ansvar'!$A$3,"Ansvar(T)","TEKNISK"))</f>
        <v>1057204</v>
      </c>
      <c r="D32" s="126">
        <f>SUM(GETPIVOTDATA("Sum av Budsjett 2013",'Pr ansvar'!$A$3,"Ansvar(T)","TEKNISK"))</f>
        <v>1194240</v>
      </c>
      <c r="E32" s="126">
        <f>SUM(GETPIVOTDATA("Sum av Budsjett 2014",'Pr ansvar'!$A$3,"Ansvar(T)","TEKNISK"))</f>
        <v>754240</v>
      </c>
      <c r="F32" s="126">
        <f>SUM(GETPIVOTDATA("Sum av Budsjett 2015",'Pr ansvar'!$A$3,"Ansvar(T)","TEKNISK"))</f>
        <v>754240</v>
      </c>
      <c r="G32" s="1"/>
      <c r="H32" s="1"/>
    </row>
    <row r="33" spans="1:8" ht="12.75">
      <c r="A33" s="86" t="s">
        <v>285</v>
      </c>
      <c r="B33" s="127">
        <f>SUM(GETPIVOTDATA("Sum av Budsjett 2011",'Pr ansvar'!$A$3,"Ansvar(T)","KULTUR"))</f>
        <v>1111053</v>
      </c>
      <c r="C33" s="125">
        <f>SUM(GETPIVOTDATA("Sum av Budsjett 2012",'Pr ansvar'!$A$3,"Ansvar(T)","KULTUR"))</f>
        <v>1043405</v>
      </c>
      <c r="D33" s="126">
        <f>SUM(GETPIVOTDATA("Sum av Budsjett 2013",'Pr ansvar'!$A$3,"Ansvar(T)","KULTUR"))</f>
        <v>1024097</v>
      </c>
      <c r="E33" s="126">
        <f>SUM(GETPIVOTDATA("Sum av Budsjett 2014",'Pr ansvar'!$A$3,"Ansvar(T)","KULTUR"))</f>
        <v>1024097</v>
      </c>
      <c r="F33" s="126">
        <f>SUM(GETPIVOTDATA("Sum av Budsjett 2015",'Pr ansvar'!$A$3,"Ansvar(T)","KULTUR"))</f>
        <v>1024097</v>
      </c>
      <c r="G33" s="1"/>
      <c r="H33" s="1"/>
    </row>
    <row r="34" spans="1:8" ht="12.75">
      <c r="A34" s="86" t="s">
        <v>286</v>
      </c>
      <c r="B34" s="127">
        <f>SUM(GETPIVOTDATA("Sum av Budsjett 2011",'Pr ansvar'!$A$3,"Ansvar(T)","BIBLIOTEK"))</f>
        <v>148750</v>
      </c>
      <c r="C34" s="125">
        <f>SUM(GETPIVOTDATA("Sum av Budsjett 2012",'Pr ansvar'!$A$3,"Ansvar(T)","BIBLIOTEK"))</f>
        <v>194166</v>
      </c>
      <c r="D34" s="126">
        <f>SUM(GETPIVOTDATA("Sum av Budsjett 2013",'Pr ansvar'!$A$3,"Ansvar(T)","BIBLIOTEK"))</f>
        <v>190166</v>
      </c>
      <c r="E34" s="126">
        <f>SUM(GETPIVOTDATA("Sum av Budsjett 2014",'Pr ansvar'!$A$3,"Ansvar(T)","BIBLIOTEK"))</f>
        <v>190166</v>
      </c>
      <c r="F34" s="126">
        <f>SUM(GETPIVOTDATA("Sum av Budsjett 2015",'Pr ansvar'!$A$3,"Ansvar(T)","BIBLIOTEK"))</f>
        <v>190166</v>
      </c>
      <c r="G34" s="1"/>
      <c r="H34" s="1"/>
    </row>
    <row r="35" spans="1:8" ht="12.75">
      <c r="A35" s="86" t="s">
        <v>344</v>
      </c>
      <c r="B35" s="127">
        <v>0</v>
      </c>
      <c r="C35" s="125">
        <f>SUM(GETPIVOTDATA("Sum av Budsjett 2012",'Pr ansvar'!$A$3,"Ansvar(T)","SAMHANDLINGSREFORMEN"))</f>
        <v>670000</v>
      </c>
      <c r="D35" s="126">
        <f>SUM(GETPIVOTDATA("Sum av Budsjett 2013",'Pr ansvar'!$A$3,"Ansvar(T)","SAMHANDLINGSREFORMEN"))</f>
        <v>656600</v>
      </c>
      <c r="E35" s="126">
        <f>SUM(GETPIVOTDATA("Sum av Budsjett 2014",'Pr ansvar'!$A$3,"Ansvar(T)","SAMHANDLINGSREFORMEN"))</f>
        <v>656600</v>
      </c>
      <c r="F35" s="126">
        <f>SUM(GETPIVOTDATA("Sum av Budsjett 2015",'Pr ansvar'!$A$3,"Ansvar(T)","SAMHANDLINGSREFORMEN"))</f>
        <v>656600</v>
      </c>
      <c r="G35" s="1"/>
      <c r="H35" s="1"/>
    </row>
    <row r="36" spans="1:6" ht="12.75">
      <c r="A36" s="121" t="s">
        <v>287</v>
      </c>
      <c r="B36" s="97">
        <f>SUM(B22:B34)</f>
        <v>45987132</v>
      </c>
      <c r="C36" s="98">
        <f>SUM(C22:C35)</f>
        <v>49011081.120000005</v>
      </c>
      <c r="D36" s="99">
        <f>SUM(D22:D35)</f>
        <v>47963304.9076</v>
      </c>
      <c r="E36" s="99">
        <f>SUM(E22:E35)</f>
        <v>46682597.9076</v>
      </c>
      <c r="F36" s="99">
        <f>SUM(F22:F35)</f>
        <v>46465883.8376</v>
      </c>
    </row>
    <row r="37" spans="1:8" ht="18.75">
      <c r="A37" s="128" t="s">
        <v>288</v>
      </c>
      <c r="B37" s="129">
        <f>SUM(B36,B21)</f>
        <v>-48000</v>
      </c>
      <c r="C37" s="98">
        <f>SUM(C36,C21)</f>
        <v>-337085.87999999523</v>
      </c>
      <c r="D37" s="99">
        <f>SUM(D36,D21)</f>
        <v>-1618862.0923999995</v>
      </c>
      <c r="E37" s="99">
        <f>SUM(E36,E21)</f>
        <v>-345569.0923999995</v>
      </c>
      <c r="F37" s="99">
        <f>SUM(F36,F21)</f>
        <v>-434283.1623999998</v>
      </c>
      <c r="G37" s="80"/>
      <c r="H37" s="57"/>
    </row>
    <row r="41" spans="3:6" ht="12.75">
      <c r="C41" s="33"/>
      <c r="D41" s="33"/>
      <c r="E41" s="33"/>
      <c r="F41" s="33"/>
    </row>
    <row r="42" spans="3:6" ht="12.75">
      <c r="C42" s="33"/>
      <c r="D42" s="33"/>
      <c r="E42" s="33"/>
      <c r="F42" s="33"/>
    </row>
    <row r="43" spans="3:6" ht="12.75">
      <c r="C43" s="33"/>
      <c r="D43" s="33"/>
      <c r="E43" s="33"/>
      <c r="F43" s="33"/>
    </row>
    <row r="44" spans="3:6" ht="12.75">
      <c r="C44" s="33"/>
      <c r="D44" s="33"/>
      <c r="E44" s="33"/>
      <c r="F44" s="33"/>
    </row>
    <row r="45" spans="3:6" ht="12.75">
      <c r="C45" s="33"/>
      <c r="D45" s="33"/>
      <c r="E45" s="33"/>
      <c r="F45" s="33"/>
    </row>
    <row r="46" spans="3:6" ht="12.75">
      <c r="C46" s="33"/>
      <c r="D46" s="33"/>
      <c r="E46" s="33"/>
      <c r="F46" s="33"/>
    </row>
    <row r="47" spans="3:6" ht="12.75">
      <c r="C47" s="33"/>
      <c r="D47" s="33"/>
      <c r="E47" s="33"/>
      <c r="F47" s="33"/>
    </row>
    <row r="48" spans="3:6" ht="12.75">
      <c r="C48" s="33"/>
      <c r="D48" s="33"/>
      <c r="E48" s="33"/>
      <c r="F48" s="33"/>
    </row>
    <row r="49" spans="3:6" ht="12.75">
      <c r="C49" s="33"/>
      <c r="D49" s="33"/>
      <c r="E49" s="33"/>
      <c r="F49" s="33"/>
    </row>
    <row r="50" spans="3:6" ht="12.75">
      <c r="C50" s="33"/>
      <c r="D50" s="33"/>
      <c r="E50" s="33"/>
      <c r="F50" s="33"/>
    </row>
    <row r="51" spans="3:6" ht="12.75">
      <c r="C51" s="33"/>
      <c r="D51" s="33"/>
      <c r="E51" s="33"/>
      <c r="F51" s="33"/>
    </row>
    <row r="52" spans="3:6" ht="12.75">
      <c r="C52" s="33"/>
      <c r="D52" s="33"/>
      <c r="E52" s="33"/>
      <c r="F52" s="33"/>
    </row>
    <row r="53" spans="3:6" ht="12.75">
      <c r="C53" s="33"/>
      <c r="D53" s="33"/>
      <c r="E53" s="33"/>
      <c r="F53" s="33"/>
    </row>
    <row r="54" spans="3:6" ht="12.75">
      <c r="C54" s="33"/>
      <c r="D54" s="33"/>
      <c r="E54" s="33"/>
      <c r="F54" s="33"/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3"/>
  <sheetViews>
    <sheetView zoomScalePageLayoutView="0" workbookViewId="0" topLeftCell="A729">
      <selection activeCell="A1" sqref="A1:K16384"/>
    </sheetView>
  </sheetViews>
  <sheetFormatPr defaultColWidth="11.421875" defaultRowHeight="12.75"/>
  <sheetData>
    <row r="1" spans="1:11" ht="12.75">
      <c r="A1" t="s">
        <v>129</v>
      </c>
      <c r="B1" t="s">
        <v>132</v>
      </c>
      <c r="C1" t="s">
        <v>130</v>
      </c>
      <c r="D1" t="s">
        <v>134</v>
      </c>
      <c r="E1" t="s">
        <v>131</v>
      </c>
      <c r="F1" t="s">
        <v>228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</row>
    <row r="2" spans="1:11" ht="12.75">
      <c r="A2">
        <v>40</v>
      </c>
      <c r="B2" t="s">
        <v>192</v>
      </c>
      <c r="C2">
        <v>3802</v>
      </c>
      <c r="D2" t="s">
        <v>389</v>
      </c>
      <c r="E2">
        <v>1010</v>
      </c>
      <c r="F2" t="s">
        <v>18</v>
      </c>
      <c r="H2">
        <v>25000</v>
      </c>
      <c r="I2">
        <v>25000</v>
      </c>
      <c r="J2">
        <v>25000</v>
      </c>
      <c r="K2">
        <v>25000</v>
      </c>
    </row>
    <row r="3" spans="1:11" ht="12.75">
      <c r="A3">
        <v>36</v>
      </c>
      <c r="B3" t="s">
        <v>190</v>
      </c>
      <c r="C3">
        <v>2440</v>
      </c>
      <c r="D3" t="s">
        <v>191</v>
      </c>
      <c r="E3">
        <v>1010</v>
      </c>
      <c r="F3" t="s">
        <v>18</v>
      </c>
      <c r="G3">
        <v>40000</v>
      </c>
      <c r="H3">
        <v>45000</v>
      </c>
      <c r="I3">
        <v>45000</v>
      </c>
      <c r="J3">
        <v>45000</v>
      </c>
      <c r="K3">
        <v>45000</v>
      </c>
    </row>
    <row r="4" spans="1:11" ht="12.75">
      <c r="A4">
        <v>50</v>
      </c>
      <c r="B4" t="s">
        <v>217</v>
      </c>
      <c r="C4">
        <v>3830</v>
      </c>
      <c r="D4" t="s">
        <v>222</v>
      </c>
      <c r="E4">
        <v>1010</v>
      </c>
      <c r="F4" t="s">
        <v>18</v>
      </c>
      <c r="G4">
        <v>90000</v>
      </c>
      <c r="H4">
        <v>84000</v>
      </c>
      <c r="I4">
        <v>84000</v>
      </c>
      <c r="J4">
        <v>84000</v>
      </c>
      <c r="K4">
        <v>84000</v>
      </c>
    </row>
    <row r="5" spans="1:11" ht="12.75">
      <c r="A5">
        <v>51</v>
      </c>
      <c r="B5" t="s">
        <v>227</v>
      </c>
      <c r="C5">
        <v>3700</v>
      </c>
      <c r="D5" t="s">
        <v>227</v>
      </c>
      <c r="E5">
        <v>1010</v>
      </c>
      <c r="F5" t="s">
        <v>18</v>
      </c>
      <c r="G5">
        <v>127850</v>
      </c>
      <c r="H5">
        <v>127850</v>
      </c>
      <c r="I5">
        <v>127850</v>
      </c>
      <c r="J5">
        <v>127850</v>
      </c>
      <c r="K5">
        <v>127850</v>
      </c>
    </row>
    <row r="6" spans="1:11" ht="12.75">
      <c r="A6">
        <v>34</v>
      </c>
      <c r="B6" t="s">
        <v>181</v>
      </c>
      <c r="C6">
        <v>2541</v>
      </c>
      <c r="D6" t="s">
        <v>183</v>
      </c>
      <c r="E6">
        <v>1010</v>
      </c>
      <c r="F6" t="s">
        <v>18</v>
      </c>
      <c r="G6">
        <v>167000</v>
      </c>
      <c r="H6">
        <v>130500</v>
      </c>
      <c r="I6">
        <v>130500</v>
      </c>
      <c r="J6">
        <v>130500</v>
      </c>
      <c r="K6">
        <v>130500</v>
      </c>
    </row>
    <row r="7" spans="1:11" ht="12.75">
      <c r="A7">
        <v>34</v>
      </c>
      <c r="B7" t="s">
        <v>181</v>
      </c>
      <c r="C7">
        <v>2544</v>
      </c>
      <c r="D7" t="s">
        <v>182</v>
      </c>
      <c r="E7">
        <v>1010</v>
      </c>
      <c r="F7" t="s">
        <v>18</v>
      </c>
      <c r="G7">
        <v>222000</v>
      </c>
      <c r="H7">
        <v>178677</v>
      </c>
      <c r="I7">
        <v>178677</v>
      </c>
      <c r="J7">
        <v>178677</v>
      </c>
      <c r="K7">
        <v>178677</v>
      </c>
    </row>
    <row r="8" spans="1:11" ht="12.75">
      <c r="A8">
        <v>40</v>
      </c>
      <c r="B8" t="s">
        <v>192</v>
      </c>
      <c r="C8">
        <v>3400</v>
      </c>
      <c r="D8" t="s">
        <v>208</v>
      </c>
      <c r="E8">
        <v>1010</v>
      </c>
      <c r="F8" t="s">
        <v>18</v>
      </c>
      <c r="G8">
        <v>270191</v>
      </c>
      <c r="H8">
        <v>183000</v>
      </c>
      <c r="I8">
        <v>183000</v>
      </c>
      <c r="J8">
        <v>183000</v>
      </c>
      <c r="K8">
        <v>183000</v>
      </c>
    </row>
    <row r="9" spans="1:11" ht="12.75">
      <c r="A9">
        <v>40</v>
      </c>
      <c r="B9" t="s">
        <v>192</v>
      </c>
      <c r="C9">
        <v>3401</v>
      </c>
      <c r="D9" t="s">
        <v>209</v>
      </c>
      <c r="E9">
        <v>1010</v>
      </c>
      <c r="F9" t="s">
        <v>18</v>
      </c>
      <c r="G9">
        <v>270191</v>
      </c>
      <c r="H9">
        <v>183000</v>
      </c>
      <c r="I9">
        <v>183000</v>
      </c>
      <c r="J9">
        <v>183000</v>
      </c>
      <c r="K9">
        <v>183000</v>
      </c>
    </row>
    <row r="10" spans="1:11" ht="12.75">
      <c r="A10">
        <v>33</v>
      </c>
      <c r="B10" t="s">
        <v>179</v>
      </c>
      <c r="C10">
        <v>2411</v>
      </c>
      <c r="D10" t="s">
        <v>180</v>
      </c>
      <c r="E10">
        <v>1010</v>
      </c>
      <c r="F10" t="s">
        <v>18</v>
      </c>
      <c r="G10">
        <v>196200</v>
      </c>
      <c r="H10">
        <v>196200</v>
      </c>
      <c r="I10">
        <v>196200</v>
      </c>
      <c r="J10">
        <v>196200</v>
      </c>
      <c r="K10">
        <v>196200</v>
      </c>
    </row>
    <row r="11" spans="1:11" ht="12.75">
      <c r="A11">
        <v>34</v>
      </c>
      <c r="B11" t="s">
        <v>181</v>
      </c>
      <c r="C11">
        <v>2535</v>
      </c>
      <c r="D11" t="s">
        <v>186</v>
      </c>
      <c r="E11">
        <v>1010</v>
      </c>
      <c r="F11" t="s">
        <v>18</v>
      </c>
      <c r="G11">
        <v>255000</v>
      </c>
      <c r="H11">
        <v>200000</v>
      </c>
      <c r="I11">
        <v>200000</v>
      </c>
      <c r="J11">
        <v>200000</v>
      </c>
      <c r="K11">
        <v>200000</v>
      </c>
    </row>
    <row r="12" spans="1:11" ht="12.75">
      <c r="A12">
        <v>40</v>
      </c>
      <c r="B12" t="s">
        <v>192</v>
      </c>
      <c r="C12">
        <v>3390</v>
      </c>
      <c r="D12" t="s">
        <v>206</v>
      </c>
      <c r="E12">
        <v>1010</v>
      </c>
      <c r="F12" t="s">
        <v>18</v>
      </c>
      <c r="G12">
        <v>250000</v>
      </c>
      <c r="H12">
        <v>250000</v>
      </c>
      <c r="I12">
        <v>250000</v>
      </c>
      <c r="J12">
        <v>250000</v>
      </c>
      <c r="K12">
        <v>250000</v>
      </c>
    </row>
    <row r="13" spans="1:11" ht="12.75">
      <c r="A13">
        <v>20</v>
      </c>
      <c r="B13" t="s">
        <v>161</v>
      </c>
      <c r="C13">
        <v>2150</v>
      </c>
      <c r="D13" t="s">
        <v>163</v>
      </c>
      <c r="E13">
        <v>1010</v>
      </c>
      <c r="F13" t="s">
        <v>18</v>
      </c>
      <c r="G13">
        <v>300000</v>
      </c>
      <c r="H13">
        <v>349437</v>
      </c>
      <c r="I13">
        <v>349437</v>
      </c>
      <c r="J13">
        <v>349437</v>
      </c>
      <c r="K13">
        <v>349437</v>
      </c>
    </row>
    <row r="14" spans="1:11" ht="12.75">
      <c r="A14">
        <v>30</v>
      </c>
      <c r="B14" t="s">
        <v>169</v>
      </c>
      <c r="C14">
        <v>2420</v>
      </c>
      <c r="D14" t="s">
        <v>172</v>
      </c>
      <c r="E14">
        <v>1010</v>
      </c>
      <c r="F14" t="s">
        <v>18</v>
      </c>
      <c r="G14">
        <v>386100</v>
      </c>
      <c r="H14">
        <v>357000</v>
      </c>
      <c r="I14">
        <v>357000</v>
      </c>
      <c r="J14">
        <v>357000</v>
      </c>
      <c r="K14">
        <v>357000</v>
      </c>
    </row>
    <row r="15" spans="1:11" ht="12.75">
      <c r="A15">
        <v>50</v>
      </c>
      <c r="B15" t="s">
        <v>217</v>
      </c>
      <c r="C15">
        <v>3850</v>
      </c>
      <c r="D15" t="s">
        <v>223</v>
      </c>
      <c r="E15">
        <v>1010</v>
      </c>
      <c r="F15" t="s">
        <v>18</v>
      </c>
      <c r="G15">
        <v>412000</v>
      </c>
      <c r="H15">
        <v>412000</v>
      </c>
      <c r="I15">
        <v>412000</v>
      </c>
      <c r="J15">
        <v>412000</v>
      </c>
      <c r="K15">
        <v>412000</v>
      </c>
    </row>
    <row r="16" spans="1:11" ht="12.75">
      <c r="A16">
        <v>40</v>
      </c>
      <c r="B16" t="s">
        <v>192</v>
      </c>
      <c r="C16">
        <v>1204</v>
      </c>
      <c r="D16" t="s">
        <v>193</v>
      </c>
      <c r="E16">
        <v>1010</v>
      </c>
      <c r="F16" t="s">
        <v>18</v>
      </c>
      <c r="G16">
        <v>550000</v>
      </c>
      <c r="H16">
        <v>567000</v>
      </c>
      <c r="I16">
        <v>567000</v>
      </c>
      <c r="J16">
        <v>567000</v>
      </c>
      <c r="K16">
        <v>567000</v>
      </c>
    </row>
    <row r="17" spans="1:11" ht="12.75">
      <c r="A17">
        <v>34</v>
      </c>
      <c r="B17" t="s">
        <v>181</v>
      </c>
      <c r="C17">
        <v>2534</v>
      </c>
      <c r="D17" t="s">
        <v>187</v>
      </c>
      <c r="E17">
        <v>1010</v>
      </c>
      <c r="F17" t="s">
        <v>18</v>
      </c>
      <c r="G17">
        <v>1015228</v>
      </c>
      <c r="H17">
        <v>935100</v>
      </c>
      <c r="I17">
        <v>935100</v>
      </c>
      <c r="J17">
        <v>935100</v>
      </c>
      <c r="K17">
        <v>935100</v>
      </c>
    </row>
    <row r="18" spans="1:11" ht="12.75">
      <c r="A18">
        <v>10</v>
      </c>
      <c r="B18" t="s">
        <v>289</v>
      </c>
      <c r="C18">
        <v>1219</v>
      </c>
      <c r="D18" t="s">
        <v>144</v>
      </c>
      <c r="E18">
        <v>1010</v>
      </c>
      <c r="F18" t="s">
        <v>18</v>
      </c>
      <c r="G18">
        <v>0</v>
      </c>
      <c r="H18">
        <v>1000000</v>
      </c>
      <c r="I18">
        <v>1000000</v>
      </c>
      <c r="J18">
        <v>1000000</v>
      </c>
      <c r="K18">
        <v>1000000</v>
      </c>
    </row>
    <row r="19" spans="1:11" ht="12.75">
      <c r="A19">
        <v>40</v>
      </c>
      <c r="B19" t="s">
        <v>192</v>
      </c>
      <c r="C19">
        <v>1901</v>
      </c>
      <c r="D19" t="s">
        <v>196</v>
      </c>
      <c r="E19">
        <v>1010</v>
      </c>
      <c r="F19" t="s">
        <v>18</v>
      </c>
      <c r="G19">
        <v>1227865</v>
      </c>
      <c r="H19">
        <v>1005000</v>
      </c>
      <c r="I19">
        <v>1005000</v>
      </c>
      <c r="J19">
        <v>1005000</v>
      </c>
      <c r="K19">
        <v>1005000</v>
      </c>
    </row>
    <row r="20" spans="1:11" ht="12.75">
      <c r="A20">
        <v>40</v>
      </c>
      <c r="B20" t="s">
        <v>192</v>
      </c>
      <c r="C20">
        <v>1900</v>
      </c>
      <c r="D20" t="s">
        <v>195</v>
      </c>
      <c r="E20">
        <v>1010</v>
      </c>
      <c r="F20" t="s">
        <v>18</v>
      </c>
      <c r="G20">
        <v>1017276</v>
      </c>
      <c r="H20">
        <v>1057000</v>
      </c>
      <c r="I20">
        <v>1057000</v>
      </c>
      <c r="J20">
        <v>1057000</v>
      </c>
      <c r="K20">
        <v>1057000</v>
      </c>
    </row>
    <row r="21" spans="1:11" ht="12.75">
      <c r="A21">
        <v>34</v>
      </c>
      <c r="B21" t="s">
        <v>181</v>
      </c>
      <c r="C21">
        <v>2540</v>
      </c>
      <c r="D21" t="s">
        <v>184</v>
      </c>
      <c r="E21">
        <v>1010</v>
      </c>
      <c r="F21" t="s">
        <v>18</v>
      </c>
      <c r="G21">
        <v>950000</v>
      </c>
      <c r="H21">
        <v>1093500</v>
      </c>
      <c r="I21">
        <v>1093500</v>
      </c>
      <c r="J21">
        <v>1093500</v>
      </c>
      <c r="K21">
        <v>1093500</v>
      </c>
    </row>
    <row r="22" spans="1:11" ht="12.75">
      <c r="A22">
        <v>11</v>
      </c>
      <c r="B22" t="s">
        <v>159</v>
      </c>
      <c r="C22">
        <v>1201</v>
      </c>
      <c r="D22" t="s">
        <v>160</v>
      </c>
      <c r="E22">
        <v>1010</v>
      </c>
      <c r="F22" t="s">
        <v>18</v>
      </c>
      <c r="G22">
        <v>1113660</v>
      </c>
      <c r="H22">
        <v>1113660</v>
      </c>
      <c r="I22">
        <v>1113660</v>
      </c>
      <c r="J22">
        <v>1113660</v>
      </c>
      <c r="K22">
        <v>1113660</v>
      </c>
    </row>
    <row r="23" spans="1:11" ht="12.75">
      <c r="A23">
        <v>20</v>
      </c>
      <c r="B23" t="s">
        <v>161</v>
      </c>
      <c r="C23">
        <v>2020</v>
      </c>
      <c r="D23" t="s">
        <v>162</v>
      </c>
      <c r="E23">
        <v>1010</v>
      </c>
      <c r="F23" t="s">
        <v>18</v>
      </c>
      <c r="G23">
        <v>1325091</v>
      </c>
      <c r="H23">
        <v>1201000</v>
      </c>
      <c r="I23">
        <v>1201000</v>
      </c>
      <c r="J23">
        <v>1201000</v>
      </c>
      <c r="K23">
        <v>1201000</v>
      </c>
    </row>
    <row r="24" spans="1:11" ht="12.75">
      <c r="A24">
        <v>10</v>
      </c>
      <c r="B24" t="s">
        <v>289</v>
      </c>
      <c r="C24">
        <v>1200</v>
      </c>
      <c r="D24" t="s">
        <v>141</v>
      </c>
      <c r="E24">
        <v>1010</v>
      </c>
      <c r="F24" t="s">
        <v>18</v>
      </c>
      <c r="G24">
        <v>1722500</v>
      </c>
      <c r="H24">
        <v>1572500</v>
      </c>
      <c r="I24">
        <v>1572500</v>
      </c>
      <c r="J24">
        <v>1572500</v>
      </c>
      <c r="K24">
        <v>1572500</v>
      </c>
    </row>
    <row r="25" spans="1:11" ht="12.75">
      <c r="A25">
        <v>32</v>
      </c>
      <c r="B25" t="s">
        <v>177</v>
      </c>
      <c r="C25">
        <v>2410</v>
      </c>
      <c r="D25" t="s">
        <v>178</v>
      </c>
      <c r="E25">
        <v>1010</v>
      </c>
      <c r="F25" t="s">
        <v>18</v>
      </c>
      <c r="G25">
        <v>1829020</v>
      </c>
      <c r="H25">
        <v>1900000</v>
      </c>
      <c r="I25">
        <v>1900000</v>
      </c>
      <c r="J25">
        <v>1900000</v>
      </c>
      <c r="K25">
        <v>1900000</v>
      </c>
    </row>
    <row r="26" spans="1:11" ht="12.75">
      <c r="A26">
        <v>21</v>
      </c>
      <c r="B26" t="s">
        <v>166</v>
      </c>
      <c r="C26">
        <v>2010</v>
      </c>
      <c r="D26" t="s">
        <v>167</v>
      </c>
      <c r="E26">
        <v>1010</v>
      </c>
      <c r="F26" t="s">
        <v>18</v>
      </c>
      <c r="G26">
        <v>2770016</v>
      </c>
      <c r="H26">
        <v>2826000</v>
      </c>
      <c r="I26">
        <v>2826000</v>
      </c>
      <c r="J26">
        <v>2826000</v>
      </c>
      <c r="K26">
        <v>2826000</v>
      </c>
    </row>
    <row r="27" spans="1:11" ht="12.75">
      <c r="A27">
        <v>34</v>
      </c>
      <c r="B27" t="s">
        <v>181</v>
      </c>
      <c r="C27">
        <v>2530</v>
      </c>
      <c r="D27" t="s">
        <v>189</v>
      </c>
      <c r="E27">
        <v>1010</v>
      </c>
      <c r="F27" t="s">
        <v>18</v>
      </c>
      <c r="G27">
        <v>2707303</v>
      </c>
      <c r="H27">
        <v>3090500</v>
      </c>
      <c r="I27">
        <v>3090500</v>
      </c>
      <c r="J27">
        <v>3090500</v>
      </c>
      <c r="K27">
        <v>3090500</v>
      </c>
    </row>
    <row r="28" spans="1:11" ht="12.75">
      <c r="A28">
        <v>34</v>
      </c>
      <c r="B28" t="s">
        <v>181</v>
      </c>
      <c r="C28">
        <v>2533</v>
      </c>
      <c r="D28" t="s">
        <v>188</v>
      </c>
      <c r="E28">
        <v>1010</v>
      </c>
      <c r="F28" t="s">
        <v>18</v>
      </c>
      <c r="G28">
        <v>6091774</v>
      </c>
      <c r="H28">
        <v>5842000</v>
      </c>
      <c r="I28">
        <v>5842000</v>
      </c>
      <c r="J28">
        <v>5442000</v>
      </c>
      <c r="K28">
        <v>5442000</v>
      </c>
    </row>
    <row r="29" spans="1:11" ht="12.75">
      <c r="A29">
        <v>40</v>
      </c>
      <c r="B29" t="s">
        <v>192</v>
      </c>
      <c r="C29">
        <v>3801</v>
      </c>
      <c r="D29" t="s">
        <v>216</v>
      </c>
      <c r="E29">
        <v>1010</v>
      </c>
      <c r="F29" t="s">
        <v>18</v>
      </c>
      <c r="I29">
        <v>170000</v>
      </c>
      <c r="J29">
        <v>170000</v>
      </c>
      <c r="K29">
        <v>170000</v>
      </c>
    </row>
    <row r="30" spans="1:11" ht="12.75">
      <c r="A30">
        <v>20</v>
      </c>
      <c r="B30" t="s">
        <v>161</v>
      </c>
      <c r="C30">
        <v>2223</v>
      </c>
      <c r="D30" t="s">
        <v>165</v>
      </c>
      <c r="E30">
        <v>1011</v>
      </c>
      <c r="F30" t="s">
        <v>54</v>
      </c>
      <c r="G30">
        <v>100000</v>
      </c>
      <c r="H30">
        <v>0</v>
      </c>
      <c r="I30">
        <v>0</v>
      </c>
      <c r="J30">
        <v>0</v>
      </c>
      <c r="K30">
        <v>0</v>
      </c>
    </row>
    <row r="31" spans="1:11" ht="12.75">
      <c r="A31">
        <v>20</v>
      </c>
      <c r="B31" t="s">
        <v>161</v>
      </c>
      <c r="C31">
        <v>2020</v>
      </c>
      <c r="D31" t="s">
        <v>162</v>
      </c>
      <c r="E31">
        <v>1011</v>
      </c>
      <c r="F31" t="s">
        <v>54</v>
      </c>
      <c r="G31">
        <v>5080000</v>
      </c>
      <c r="H31">
        <v>5780000</v>
      </c>
      <c r="I31">
        <v>5780000</v>
      </c>
      <c r="J31">
        <v>5780000</v>
      </c>
      <c r="K31">
        <v>5780000</v>
      </c>
    </row>
    <row r="32" spans="1:11" ht="12.75">
      <c r="A32">
        <v>20</v>
      </c>
      <c r="B32" t="s">
        <v>161</v>
      </c>
      <c r="C32">
        <v>2020</v>
      </c>
      <c r="D32" t="s">
        <v>162</v>
      </c>
      <c r="E32">
        <v>1014</v>
      </c>
      <c r="F32" t="s">
        <v>55</v>
      </c>
      <c r="G32">
        <v>86167</v>
      </c>
      <c r="H32">
        <v>90000</v>
      </c>
      <c r="I32">
        <v>90000</v>
      </c>
      <c r="J32">
        <v>90000</v>
      </c>
      <c r="K32">
        <v>90000</v>
      </c>
    </row>
    <row r="33" spans="1:11" ht="12.75">
      <c r="A33">
        <v>34</v>
      </c>
      <c r="B33" t="s">
        <v>181</v>
      </c>
      <c r="C33">
        <v>2530</v>
      </c>
      <c r="D33" t="s">
        <v>189</v>
      </c>
      <c r="E33">
        <v>1020</v>
      </c>
      <c r="F33" t="s">
        <v>56</v>
      </c>
      <c r="G33">
        <v>40000</v>
      </c>
      <c r="H33">
        <v>0</v>
      </c>
      <c r="I33">
        <v>0</v>
      </c>
      <c r="J33">
        <v>0</v>
      </c>
      <c r="K33">
        <v>0</v>
      </c>
    </row>
    <row r="34" spans="1:11" ht="12.75">
      <c r="A34">
        <v>21</v>
      </c>
      <c r="B34" t="s">
        <v>166</v>
      </c>
      <c r="C34">
        <v>2010</v>
      </c>
      <c r="D34" t="s">
        <v>167</v>
      </c>
      <c r="E34">
        <v>1020</v>
      </c>
      <c r="F34" t="s">
        <v>56</v>
      </c>
      <c r="G34">
        <v>66000</v>
      </c>
      <c r="H34">
        <v>50000</v>
      </c>
      <c r="I34">
        <v>50000</v>
      </c>
      <c r="J34">
        <v>50000</v>
      </c>
      <c r="K34">
        <v>50000</v>
      </c>
    </row>
    <row r="35" spans="1:11" ht="12.75">
      <c r="A35">
        <v>40</v>
      </c>
      <c r="B35" t="s">
        <v>192</v>
      </c>
      <c r="C35">
        <v>1901</v>
      </c>
      <c r="D35" t="s">
        <v>196</v>
      </c>
      <c r="E35">
        <v>1020</v>
      </c>
      <c r="F35" t="s">
        <v>56</v>
      </c>
      <c r="G35">
        <v>100000</v>
      </c>
      <c r="H35">
        <v>100000</v>
      </c>
      <c r="I35">
        <v>100000</v>
      </c>
      <c r="J35">
        <v>100000</v>
      </c>
      <c r="K35">
        <v>100000</v>
      </c>
    </row>
    <row r="36" spans="1:11" ht="12.75">
      <c r="A36">
        <v>20</v>
      </c>
      <c r="B36" t="s">
        <v>161</v>
      </c>
      <c r="C36">
        <v>2020</v>
      </c>
      <c r="D36" t="s">
        <v>162</v>
      </c>
      <c r="E36">
        <v>1020</v>
      </c>
      <c r="F36" t="s">
        <v>56</v>
      </c>
      <c r="G36">
        <v>400000</v>
      </c>
      <c r="H36">
        <v>350000</v>
      </c>
      <c r="I36">
        <v>350000</v>
      </c>
      <c r="J36">
        <v>300000</v>
      </c>
      <c r="K36">
        <v>300000</v>
      </c>
    </row>
    <row r="37" spans="1:11" ht="12.75">
      <c r="A37">
        <v>40</v>
      </c>
      <c r="B37" t="s">
        <v>192</v>
      </c>
      <c r="C37">
        <v>1901</v>
      </c>
      <c r="D37" t="s">
        <v>196</v>
      </c>
      <c r="E37">
        <v>1021</v>
      </c>
      <c r="F37" t="s">
        <v>104</v>
      </c>
      <c r="G37">
        <v>20000</v>
      </c>
      <c r="H37">
        <v>0</v>
      </c>
      <c r="I37">
        <v>0</v>
      </c>
      <c r="J37">
        <v>0</v>
      </c>
      <c r="K37">
        <v>0</v>
      </c>
    </row>
    <row r="38" spans="1:11" ht="12.75">
      <c r="A38">
        <v>34</v>
      </c>
      <c r="B38" t="s">
        <v>181</v>
      </c>
      <c r="C38">
        <v>2540</v>
      </c>
      <c r="D38" t="s">
        <v>184</v>
      </c>
      <c r="E38">
        <v>1021</v>
      </c>
      <c r="F38" t="s">
        <v>104</v>
      </c>
      <c r="G38">
        <v>30000</v>
      </c>
      <c r="H38">
        <v>0</v>
      </c>
      <c r="I38">
        <v>0</v>
      </c>
      <c r="J38">
        <v>0</v>
      </c>
      <c r="K38">
        <v>0</v>
      </c>
    </row>
    <row r="39" spans="1:11" ht="12.75">
      <c r="A39">
        <v>34</v>
      </c>
      <c r="B39" t="s">
        <v>181</v>
      </c>
      <c r="C39">
        <v>2541</v>
      </c>
      <c r="D39" t="s">
        <v>183</v>
      </c>
      <c r="E39">
        <v>1021</v>
      </c>
      <c r="F39" t="s">
        <v>104</v>
      </c>
      <c r="G39">
        <v>0</v>
      </c>
      <c r="H39">
        <v>8000</v>
      </c>
      <c r="I39">
        <v>8000</v>
      </c>
      <c r="J39">
        <v>8000</v>
      </c>
      <c r="K39">
        <v>8000</v>
      </c>
    </row>
    <row r="40" spans="1:11" ht="12.75">
      <c r="A40">
        <v>34</v>
      </c>
      <c r="B40" t="s">
        <v>181</v>
      </c>
      <c r="C40">
        <v>2535</v>
      </c>
      <c r="D40" t="s">
        <v>186</v>
      </c>
      <c r="E40">
        <v>1021</v>
      </c>
      <c r="F40" t="s">
        <v>104</v>
      </c>
      <c r="G40">
        <v>20000</v>
      </c>
      <c r="H40">
        <v>25000</v>
      </c>
      <c r="I40">
        <v>25000</v>
      </c>
      <c r="J40">
        <v>25000</v>
      </c>
      <c r="K40">
        <v>25000</v>
      </c>
    </row>
    <row r="41" spans="1:11" ht="12.75">
      <c r="A41">
        <v>34</v>
      </c>
      <c r="B41" t="s">
        <v>181</v>
      </c>
      <c r="C41">
        <v>2534</v>
      </c>
      <c r="D41" t="s">
        <v>187</v>
      </c>
      <c r="E41">
        <v>1021</v>
      </c>
      <c r="F41" t="s">
        <v>104</v>
      </c>
      <c r="G41">
        <v>80000</v>
      </c>
      <c r="H41">
        <v>60000</v>
      </c>
      <c r="I41">
        <v>60000</v>
      </c>
      <c r="J41">
        <v>60000</v>
      </c>
      <c r="K41">
        <v>60000</v>
      </c>
    </row>
    <row r="42" spans="1:11" ht="12.75">
      <c r="A42">
        <v>34</v>
      </c>
      <c r="B42" t="s">
        <v>181</v>
      </c>
      <c r="C42">
        <v>2530</v>
      </c>
      <c r="D42" t="s">
        <v>189</v>
      </c>
      <c r="E42">
        <v>1021</v>
      </c>
      <c r="F42" t="s">
        <v>104</v>
      </c>
      <c r="G42">
        <v>100000</v>
      </c>
      <c r="H42">
        <v>150000</v>
      </c>
      <c r="I42">
        <v>150000</v>
      </c>
      <c r="J42">
        <v>150000</v>
      </c>
      <c r="K42">
        <v>150000</v>
      </c>
    </row>
    <row r="43" spans="1:11" ht="12.75">
      <c r="A43">
        <v>34</v>
      </c>
      <c r="B43" t="s">
        <v>181</v>
      </c>
      <c r="C43">
        <v>2533</v>
      </c>
      <c r="D43" t="s">
        <v>188</v>
      </c>
      <c r="E43">
        <v>1021</v>
      </c>
      <c r="F43" t="s">
        <v>104</v>
      </c>
      <c r="G43">
        <v>400000</v>
      </c>
      <c r="H43">
        <v>350000</v>
      </c>
      <c r="I43">
        <v>350000</v>
      </c>
      <c r="J43">
        <v>250000</v>
      </c>
      <c r="K43">
        <v>250000</v>
      </c>
    </row>
    <row r="44" spans="1:11" ht="12.75">
      <c r="A44">
        <v>40</v>
      </c>
      <c r="B44" t="s">
        <v>192</v>
      </c>
      <c r="C44">
        <v>1900</v>
      </c>
      <c r="D44" t="s">
        <v>195</v>
      </c>
      <c r="E44">
        <v>1030</v>
      </c>
      <c r="F44" t="s">
        <v>84</v>
      </c>
      <c r="G44">
        <v>20000</v>
      </c>
      <c r="H44">
        <v>0</v>
      </c>
      <c r="I44">
        <v>0</v>
      </c>
      <c r="J44">
        <v>0</v>
      </c>
      <c r="K44">
        <v>0</v>
      </c>
    </row>
    <row r="45" spans="1:11" ht="12.75">
      <c r="A45">
        <v>34</v>
      </c>
      <c r="B45" t="s">
        <v>181</v>
      </c>
      <c r="C45">
        <v>2533</v>
      </c>
      <c r="D45" t="s">
        <v>188</v>
      </c>
      <c r="E45">
        <v>1030</v>
      </c>
      <c r="F45" t="s">
        <v>84</v>
      </c>
      <c r="G45">
        <v>15000</v>
      </c>
      <c r="H45">
        <v>10000</v>
      </c>
      <c r="I45">
        <v>10000</v>
      </c>
      <c r="J45">
        <v>10000</v>
      </c>
      <c r="K45">
        <v>10000</v>
      </c>
    </row>
    <row r="46" spans="1:11" ht="12.75">
      <c r="A46">
        <v>50</v>
      </c>
      <c r="B46" t="s">
        <v>217</v>
      </c>
      <c r="C46">
        <v>2311</v>
      </c>
      <c r="D46" t="s">
        <v>219</v>
      </c>
      <c r="E46">
        <v>1030</v>
      </c>
      <c r="F46" t="s">
        <v>84</v>
      </c>
      <c r="G46">
        <v>10000</v>
      </c>
      <c r="H46">
        <v>15000</v>
      </c>
      <c r="I46">
        <v>15000</v>
      </c>
      <c r="J46">
        <v>15000</v>
      </c>
      <c r="K46">
        <v>15000</v>
      </c>
    </row>
    <row r="47" spans="1:11" ht="12.75">
      <c r="A47">
        <v>21</v>
      </c>
      <c r="B47" t="s">
        <v>166</v>
      </c>
      <c r="C47">
        <v>2010</v>
      </c>
      <c r="D47" t="s">
        <v>167</v>
      </c>
      <c r="E47">
        <v>1030</v>
      </c>
      <c r="F47" t="s">
        <v>84</v>
      </c>
      <c r="G47">
        <v>20000</v>
      </c>
      <c r="H47">
        <v>20000</v>
      </c>
      <c r="I47">
        <v>20000</v>
      </c>
      <c r="J47">
        <v>20000</v>
      </c>
      <c r="K47">
        <v>20000</v>
      </c>
    </row>
    <row r="48" spans="1:11" ht="12.75">
      <c r="A48">
        <v>50</v>
      </c>
      <c r="B48" t="s">
        <v>217</v>
      </c>
      <c r="C48">
        <v>3252</v>
      </c>
      <c r="D48" t="s">
        <v>221</v>
      </c>
      <c r="E48">
        <v>1030</v>
      </c>
      <c r="F48" t="s">
        <v>84</v>
      </c>
      <c r="G48">
        <v>35000</v>
      </c>
      <c r="H48">
        <v>35000</v>
      </c>
      <c r="I48">
        <v>35000</v>
      </c>
      <c r="J48">
        <v>35000</v>
      </c>
      <c r="K48">
        <v>35000</v>
      </c>
    </row>
    <row r="49" spans="1:11" ht="12.75">
      <c r="A49">
        <v>40</v>
      </c>
      <c r="B49" t="s">
        <v>192</v>
      </c>
      <c r="C49">
        <v>3400</v>
      </c>
      <c r="D49" t="s">
        <v>208</v>
      </c>
      <c r="E49">
        <v>1040</v>
      </c>
      <c r="F49" t="s">
        <v>57</v>
      </c>
      <c r="G49">
        <v>0</v>
      </c>
      <c r="H49">
        <v>15000</v>
      </c>
      <c r="I49">
        <v>15000</v>
      </c>
      <c r="J49">
        <v>15000</v>
      </c>
      <c r="K49">
        <v>15000</v>
      </c>
    </row>
    <row r="50" spans="1:11" ht="12.75">
      <c r="A50">
        <v>40</v>
      </c>
      <c r="B50" t="s">
        <v>192</v>
      </c>
      <c r="C50">
        <v>3401</v>
      </c>
      <c r="D50" t="s">
        <v>209</v>
      </c>
      <c r="E50">
        <v>1040</v>
      </c>
      <c r="F50" t="s">
        <v>57</v>
      </c>
      <c r="G50">
        <v>0</v>
      </c>
      <c r="H50">
        <v>15000</v>
      </c>
      <c r="I50">
        <v>15000</v>
      </c>
      <c r="J50">
        <v>15000</v>
      </c>
      <c r="K50">
        <v>15000</v>
      </c>
    </row>
    <row r="51" spans="1:11" ht="12.75">
      <c r="A51">
        <v>20</v>
      </c>
      <c r="B51" t="s">
        <v>161</v>
      </c>
      <c r="C51">
        <v>2020</v>
      </c>
      <c r="D51" t="s">
        <v>162</v>
      </c>
      <c r="E51">
        <v>1040</v>
      </c>
      <c r="F51" t="s">
        <v>57</v>
      </c>
      <c r="G51">
        <v>20000</v>
      </c>
      <c r="H51">
        <v>20000</v>
      </c>
      <c r="I51">
        <v>20000</v>
      </c>
      <c r="J51">
        <v>20000</v>
      </c>
      <c r="K51">
        <v>20000</v>
      </c>
    </row>
    <row r="52" spans="1:11" ht="12.75">
      <c r="A52">
        <v>34</v>
      </c>
      <c r="B52" t="s">
        <v>181</v>
      </c>
      <c r="C52">
        <v>2533</v>
      </c>
      <c r="D52" t="s">
        <v>188</v>
      </c>
      <c r="E52">
        <v>1040</v>
      </c>
      <c r="F52" t="s">
        <v>57</v>
      </c>
      <c r="G52">
        <v>10000</v>
      </c>
      <c r="H52">
        <v>20000</v>
      </c>
      <c r="I52">
        <v>20000</v>
      </c>
      <c r="J52">
        <v>20000</v>
      </c>
      <c r="K52">
        <v>20000</v>
      </c>
    </row>
    <row r="53" spans="1:11" ht="12.75">
      <c r="A53">
        <v>40</v>
      </c>
      <c r="B53" t="s">
        <v>192</v>
      </c>
      <c r="C53">
        <v>1900</v>
      </c>
      <c r="D53" t="s">
        <v>195</v>
      </c>
      <c r="E53">
        <v>1040</v>
      </c>
      <c r="F53" t="s">
        <v>57</v>
      </c>
      <c r="G53">
        <v>20000</v>
      </c>
      <c r="H53">
        <v>34000</v>
      </c>
      <c r="I53">
        <v>34000</v>
      </c>
      <c r="J53">
        <v>34000</v>
      </c>
      <c r="K53">
        <v>34000</v>
      </c>
    </row>
    <row r="54" spans="1:11" ht="12.75">
      <c r="A54">
        <v>10</v>
      </c>
      <c r="B54" t="s">
        <v>289</v>
      </c>
      <c r="C54">
        <v>1005</v>
      </c>
      <c r="D54" t="s">
        <v>139</v>
      </c>
      <c r="E54">
        <v>1050</v>
      </c>
      <c r="F54" t="s">
        <v>14</v>
      </c>
      <c r="G54">
        <v>20000</v>
      </c>
      <c r="H54">
        <v>0</v>
      </c>
      <c r="I54">
        <v>0</v>
      </c>
      <c r="J54">
        <v>0</v>
      </c>
      <c r="K54">
        <v>0</v>
      </c>
    </row>
    <row r="55" spans="1:11" ht="12.75">
      <c r="A55">
        <v>40</v>
      </c>
      <c r="B55" t="s">
        <v>192</v>
      </c>
      <c r="C55">
        <v>1900</v>
      </c>
      <c r="D55" t="s">
        <v>195</v>
      </c>
      <c r="E55">
        <v>1050</v>
      </c>
      <c r="F55" t="s">
        <v>14</v>
      </c>
      <c r="G55">
        <v>20000</v>
      </c>
      <c r="H55">
        <v>0</v>
      </c>
      <c r="I55">
        <v>0</v>
      </c>
      <c r="J55">
        <v>0</v>
      </c>
      <c r="K55">
        <v>0</v>
      </c>
    </row>
    <row r="56" spans="1:11" ht="12.75">
      <c r="A56">
        <v>36</v>
      </c>
      <c r="B56" t="s">
        <v>190</v>
      </c>
      <c r="C56">
        <v>2440</v>
      </c>
      <c r="D56" t="s">
        <v>191</v>
      </c>
      <c r="E56">
        <v>1050</v>
      </c>
      <c r="F56" t="s">
        <v>14</v>
      </c>
      <c r="G56">
        <v>50000</v>
      </c>
      <c r="H56">
        <v>0</v>
      </c>
      <c r="I56">
        <v>0</v>
      </c>
      <c r="J56">
        <v>0</v>
      </c>
      <c r="K56">
        <v>0</v>
      </c>
    </row>
    <row r="57" spans="1:11" ht="12.75">
      <c r="A57">
        <v>20</v>
      </c>
      <c r="B57" t="s">
        <v>161</v>
      </c>
      <c r="C57">
        <v>2020</v>
      </c>
      <c r="D57" t="s">
        <v>162</v>
      </c>
      <c r="E57">
        <v>1050</v>
      </c>
      <c r="F57" t="s">
        <v>14</v>
      </c>
      <c r="G57">
        <v>5000</v>
      </c>
      <c r="H57">
        <v>5000</v>
      </c>
      <c r="I57">
        <v>5000</v>
      </c>
      <c r="J57">
        <v>5000</v>
      </c>
      <c r="K57">
        <v>5000</v>
      </c>
    </row>
    <row r="58" spans="1:11" ht="12.75">
      <c r="A58">
        <v>30</v>
      </c>
      <c r="B58" t="s">
        <v>169</v>
      </c>
      <c r="C58">
        <v>2344</v>
      </c>
      <c r="D58" t="s">
        <v>171</v>
      </c>
      <c r="E58">
        <v>1050</v>
      </c>
      <c r="F58" t="s">
        <v>14</v>
      </c>
      <c r="G58">
        <v>220000</v>
      </c>
      <c r="H58">
        <v>150000</v>
      </c>
      <c r="I58">
        <v>150000</v>
      </c>
      <c r="J58">
        <v>150000</v>
      </c>
      <c r="K58">
        <v>150000</v>
      </c>
    </row>
    <row r="59" spans="1:11" ht="12.75">
      <c r="A59">
        <v>36</v>
      </c>
      <c r="B59" t="s">
        <v>190</v>
      </c>
      <c r="C59">
        <v>2510</v>
      </c>
      <c r="D59" t="s">
        <v>239</v>
      </c>
      <c r="E59">
        <v>1050</v>
      </c>
      <c r="F59" t="s">
        <v>14</v>
      </c>
      <c r="G59">
        <v>80000</v>
      </c>
      <c r="H59">
        <v>150000</v>
      </c>
      <c r="I59">
        <v>150000</v>
      </c>
      <c r="J59">
        <v>150000</v>
      </c>
      <c r="K59">
        <v>150000</v>
      </c>
    </row>
    <row r="60" spans="1:11" ht="12.75">
      <c r="A60">
        <v>30</v>
      </c>
      <c r="B60" t="s">
        <v>169</v>
      </c>
      <c r="C60">
        <v>2420</v>
      </c>
      <c r="D60" t="s">
        <v>172</v>
      </c>
      <c r="E60">
        <v>1050</v>
      </c>
      <c r="F60" t="s">
        <v>14</v>
      </c>
      <c r="G60">
        <v>0</v>
      </c>
      <c r="H60">
        <v>216000</v>
      </c>
      <c r="I60">
        <v>0</v>
      </c>
      <c r="J60">
        <v>0</v>
      </c>
      <c r="K60">
        <v>0</v>
      </c>
    </row>
    <row r="61" spans="1:11" ht="12.75">
      <c r="A61">
        <v>30</v>
      </c>
      <c r="B61" t="s">
        <v>169</v>
      </c>
      <c r="C61">
        <v>2430</v>
      </c>
      <c r="D61" t="s">
        <v>173</v>
      </c>
      <c r="E61">
        <v>1050</v>
      </c>
      <c r="F61" t="s">
        <v>14</v>
      </c>
      <c r="H61">
        <v>216000</v>
      </c>
      <c r="I61">
        <v>216000</v>
      </c>
      <c r="J61">
        <v>216000</v>
      </c>
      <c r="K61">
        <v>0</v>
      </c>
    </row>
    <row r="62" spans="1:11" ht="12.75">
      <c r="A62">
        <v>34</v>
      </c>
      <c r="B62" t="s">
        <v>181</v>
      </c>
      <c r="C62">
        <v>2530</v>
      </c>
      <c r="D62" t="s">
        <v>189</v>
      </c>
      <c r="E62">
        <v>1050</v>
      </c>
      <c r="F62" t="s">
        <v>14</v>
      </c>
      <c r="G62">
        <v>340000</v>
      </c>
      <c r="H62">
        <v>630000</v>
      </c>
      <c r="I62">
        <v>630000</v>
      </c>
      <c r="J62">
        <v>430000</v>
      </c>
      <c r="K62">
        <v>430000</v>
      </c>
    </row>
    <row r="63" spans="1:11" ht="12.75">
      <c r="A63">
        <v>34</v>
      </c>
      <c r="B63" t="s">
        <v>181</v>
      </c>
      <c r="C63">
        <v>2530</v>
      </c>
      <c r="D63" t="s">
        <v>189</v>
      </c>
      <c r="E63">
        <v>1051</v>
      </c>
      <c r="F63" t="s">
        <v>105</v>
      </c>
      <c r="G63">
        <v>5000</v>
      </c>
      <c r="H63">
        <v>5000</v>
      </c>
      <c r="I63">
        <v>5000</v>
      </c>
      <c r="J63">
        <v>5000</v>
      </c>
      <c r="K63">
        <v>5000</v>
      </c>
    </row>
    <row r="64" spans="1:11" ht="12.75">
      <c r="A64">
        <v>34</v>
      </c>
      <c r="B64" t="s">
        <v>181</v>
      </c>
      <c r="C64">
        <v>2533</v>
      </c>
      <c r="D64" t="s">
        <v>188</v>
      </c>
      <c r="E64">
        <v>1051</v>
      </c>
      <c r="F64" t="s">
        <v>105</v>
      </c>
      <c r="G64">
        <v>10000</v>
      </c>
      <c r="H64">
        <v>10000</v>
      </c>
      <c r="I64">
        <v>10000</v>
      </c>
      <c r="J64">
        <v>10000</v>
      </c>
      <c r="K64">
        <v>10000</v>
      </c>
    </row>
    <row r="65" spans="1:11" ht="12.75">
      <c r="A65">
        <v>10</v>
      </c>
      <c r="B65" t="s">
        <v>289</v>
      </c>
      <c r="C65">
        <v>1801</v>
      </c>
      <c r="D65" t="s">
        <v>146</v>
      </c>
      <c r="E65">
        <v>1080</v>
      </c>
      <c r="F65" t="s">
        <v>0</v>
      </c>
      <c r="G65">
        <v>3500</v>
      </c>
      <c r="H65">
        <v>3500</v>
      </c>
      <c r="I65">
        <v>3500</v>
      </c>
      <c r="J65">
        <v>3500</v>
      </c>
      <c r="K65">
        <v>3500</v>
      </c>
    </row>
    <row r="66" spans="1:11" ht="12.75">
      <c r="A66">
        <v>50</v>
      </c>
      <c r="B66" t="s">
        <v>217</v>
      </c>
      <c r="C66">
        <v>2312</v>
      </c>
      <c r="D66" t="s">
        <v>220</v>
      </c>
      <c r="E66">
        <v>1080</v>
      </c>
      <c r="F66" t="s">
        <v>0</v>
      </c>
      <c r="G66">
        <v>10000</v>
      </c>
      <c r="H66">
        <v>5000</v>
      </c>
      <c r="I66">
        <v>5000</v>
      </c>
      <c r="J66">
        <v>5000</v>
      </c>
      <c r="K66">
        <v>5000</v>
      </c>
    </row>
    <row r="67" spans="1:11" ht="12.75">
      <c r="A67">
        <v>10</v>
      </c>
      <c r="B67" t="s">
        <v>289</v>
      </c>
      <c r="C67">
        <v>1001</v>
      </c>
      <c r="D67" t="s">
        <v>136</v>
      </c>
      <c r="E67">
        <v>1080</v>
      </c>
      <c r="F67" t="s">
        <v>0</v>
      </c>
      <c r="G67">
        <v>21000</v>
      </c>
      <c r="H67">
        <v>21682.5</v>
      </c>
      <c r="I67">
        <v>21682.5</v>
      </c>
      <c r="J67">
        <v>21682.5</v>
      </c>
      <c r="K67">
        <v>21682.5</v>
      </c>
    </row>
    <row r="68" spans="1:11" ht="12.75">
      <c r="A68">
        <v>10</v>
      </c>
      <c r="B68" t="s">
        <v>289</v>
      </c>
      <c r="C68">
        <v>1004</v>
      </c>
      <c r="D68" t="s">
        <v>138</v>
      </c>
      <c r="E68">
        <v>1080</v>
      </c>
      <c r="F68" t="s">
        <v>0</v>
      </c>
      <c r="G68">
        <v>46000</v>
      </c>
      <c r="H68">
        <v>46000</v>
      </c>
      <c r="I68">
        <v>46000</v>
      </c>
      <c r="J68">
        <v>46000</v>
      </c>
      <c r="K68">
        <v>46000</v>
      </c>
    </row>
    <row r="69" spans="1:11" ht="12.75">
      <c r="A69">
        <v>10</v>
      </c>
      <c r="B69" t="s">
        <v>289</v>
      </c>
      <c r="C69">
        <v>1000</v>
      </c>
      <c r="D69" t="s">
        <v>135</v>
      </c>
      <c r="E69">
        <v>1080</v>
      </c>
      <c r="F69" t="s">
        <v>0</v>
      </c>
      <c r="G69">
        <v>651520</v>
      </c>
      <c r="H69">
        <v>651520</v>
      </c>
      <c r="I69">
        <v>651520</v>
      </c>
      <c r="J69">
        <v>651520</v>
      </c>
      <c r="K69">
        <v>651520</v>
      </c>
    </row>
    <row r="70" spans="1:11" ht="12.75">
      <c r="A70">
        <v>30</v>
      </c>
      <c r="B70" t="s">
        <v>169</v>
      </c>
      <c r="C70">
        <v>2760</v>
      </c>
      <c r="D70" t="s">
        <v>174</v>
      </c>
      <c r="E70">
        <v>1089</v>
      </c>
      <c r="F70" t="s">
        <v>91</v>
      </c>
      <c r="G70">
        <v>239000</v>
      </c>
      <c r="H70">
        <v>170000</v>
      </c>
      <c r="I70">
        <v>170000</v>
      </c>
      <c r="J70">
        <v>170000</v>
      </c>
      <c r="K70">
        <v>170000</v>
      </c>
    </row>
    <row r="71" spans="1:11" ht="12.75">
      <c r="A71">
        <v>36</v>
      </c>
      <c r="B71" t="s">
        <v>190</v>
      </c>
      <c r="C71">
        <v>2440</v>
      </c>
      <c r="D71" t="s">
        <v>191</v>
      </c>
      <c r="E71">
        <v>1090</v>
      </c>
      <c r="F71" t="s">
        <v>1</v>
      </c>
      <c r="G71">
        <v>11250</v>
      </c>
      <c r="H71">
        <v>5200</v>
      </c>
      <c r="I71">
        <v>5200</v>
      </c>
      <c r="J71">
        <v>5200</v>
      </c>
      <c r="K71">
        <v>5200</v>
      </c>
    </row>
    <row r="72" spans="1:11" ht="12.75">
      <c r="A72">
        <v>50</v>
      </c>
      <c r="B72" t="s">
        <v>217</v>
      </c>
      <c r="C72">
        <v>3252</v>
      </c>
      <c r="D72" t="s">
        <v>221</v>
      </c>
      <c r="E72">
        <v>1090</v>
      </c>
      <c r="F72" t="s">
        <v>1</v>
      </c>
      <c r="G72">
        <v>0</v>
      </c>
      <c r="H72">
        <v>7005</v>
      </c>
      <c r="I72">
        <v>7005</v>
      </c>
      <c r="J72">
        <v>7005</v>
      </c>
      <c r="K72">
        <v>7005</v>
      </c>
    </row>
    <row r="73" spans="1:11" ht="12.75">
      <c r="A73">
        <v>50</v>
      </c>
      <c r="B73" t="s">
        <v>217</v>
      </c>
      <c r="C73">
        <v>3830</v>
      </c>
      <c r="D73" t="s">
        <v>222</v>
      </c>
      <c r="E73">
        <v>1090</v>
      </c>
      <c r="F73" t="s">
        <v>1</v>
      </c>
      <c r="G73">
        <v>11250</v>
      </c>
      <c r="H73">
        <v>11000</v>
      </c>
      <c r="I73">
        <v>11000</v>
      </c>
      <c r="J73">
        <v>11000</v>
      </c>
      <c r="K73">
        <v>11000</v>
      </c>
    </row>
    <row r="74" spans="1:11" ht="12.75">
      <c r="A74">
        <v>51</v>
      </c>
      <c r="B74" t="s">
        <v>227</v>
      </c>
      <c r="C74">
        <v>3700</v>
      </c>
      <c r="D74" t="s">
        <v>227</v>
      </c>
      <c r="E74">
        <v>1090</v>
      </c>
      <c r="F74" t="s">
        <v>1</v>
      </c>
      <c r="G74">
        <v>15981</v>
      </c>
      <c r="H74">
        <v>15981</v>
      </c>
      <c r="I74">
        <v>15981</v>
      </c>
      <c r="J74">
        <v>15981</v>
      </c>
      <c r="K74">
        <v>15981</v>
      </c>
    </row>
    <row r="75" spans="1:11" ht="12.75">
      <c r="A75">
        <v>30</v>
      </c>
      <c r="B75" t="s">
        <v>169</v>
      </c>
      <c r="C75">
        <v>2344</v>
      </c>
      <c r="D75" t="s">
        <v>171</v>
      </c>
      <c r="E75">
        <v>1090</v>
      </c>
      <c r="F75" t="s">
        <v>1</v>
      </c>
      <c r="G75">
        <v>27500</v>
      </c>
      <c r="H75">
        <v>17300</v>
      </c>
      <c r="I75">
        <v>17300</v>
      </c>
      <c r="J75">
        <v>17300</v>
      </c>
      <c r="K75">
        <v>17300</v>
      </c>
    </row>
    <row r="76" spans="1:11" ht="12.75">
      <c r="A76">
        <v>36</v>
      </c>
      <c r="B76" t="s">
        <v>190</v>
      </c>
      <c r="C76">
        <v>2510</v>
      </c>
      <c r="D76" t="s">
        <v>239</v>
      </c>
      <c r="E76">
        <v>1090</v>
      </c>
      <c r="F76" t="s">
        <v>1</v>
      </c>
      <c r="G76">
        <v>0</v>
      </c>
      <c r="H76">
        <v>17300</v>
      </c>
      <c r="I76">
        <v>17300</v>
      </c>
      <c r="J76">
        <v>17300</v>
      </c>
      <c r="K76">
        <v>17300</v>
      </c>
    </row>
    <row r="77" spans="1:11" ht="12.75">
      <c r="A77">
        <v>30</v>
      </c>
      <c r="B77" t="s">
        <v>169</v>
      </c>
      <c r="C77">
        <v>2760</v>
      </c>
      <c r="D77" t="s">
        <v>174</v>
      </c>
      <c r="E77">
        <v>1090</v>
      </c>
      <c r="F77" t="s">
        <v>1</v>
      </c>
      <c r="G77">
        <v>29875</v>
      </c>
      <c r="H77">
        <v>19600</v>
      </c>
      <c r="I77">
        <v>19600</v>
      </c>
      <c r="J77">
        <v>19600</v>
      </c>
      <c r="K77">
        <v>19600</v>
      </c>
    </row>
    <row r="78" spans="1:11" ht="12.75">
      <c r="A78">
        <v>30</v>
      </c>
      <c r="B78" t="s">
        <v>169</v>
      </c>
      <c r="C78">
        <v>2430</v>
      </c>
      <c r="D78" t="s">
        <v>173</v>
      </c>
      <c r="E78">
        <v>1090</v>
      </c>
      <c r="F78" t="s">
        <v>1</v>
      </c>
      <c r="H78">
        <v>22000</v>
      </c>
      <c r="I78">
        <v>22000</v>
      </c>
      <c r="J78">
        <v>22000</v>
      </c>
      <c r="K78">
        <v>22000</v>
      </c>
    </row>
    <row r="79" spans="1:11" ht="12.75">
      <c r="A79">
        <v>34</v>
      </c>
      <c r="B79" t="s">
        <v>181</v>
      </c>
      <c r="C79">
        <v>2541</v>
      </c>
      <c r="D79" t="s">
        <v>183</v>
      </c>
      <c r="E79">
        <v>1090</v>
      </c>
      <c r="F79" t="s">
        <v>1</v>
      </c>
      <c r="G79">
        <v>25050</v>
      </c>
      <c r="H79">
        <v>22500</v>
      </c>
      <c r="I79">
        <v>22500</v>
      </c>
      <c r="J79">
        <v>22500</v>
      </c>
      <c r="K79">
        <v>22500</v>
      </c>
    </row>
    <row r="80" spans="1:11" ht="12.75">
      <c r="A80">
        <v>40</v>
      </c>
      <c r="B80" t="s">
        <v>192</v>
      </c>
      <c r="C80">
        <v>3400</v>
      </c>
      <c r="D80" t="s">
        <v>208</v>
      </c>
      <c r="E80">
        <v>1090</v>
      </c>
      <c r="F80" t="s">
        <v>1</v>
      </c>
      <c r="G80">
        <v>33774</v>
      </c>
      <c r="H80">
        <v>27000</v>
      </c>
      <c r="I80">
        <v>27000</v>
      </c>
      <c r="J80">
        <v>27000</v>
      </c>
      <c r="K80">
        <v>27000</v>
      </c>
    </row>
    <row r="81" spans="1:11" ht="12.75">
      <c r="A81">
        <v>40</v>
      </c>
      <c r="B81" t="s">
        <v>192</v>
      </c>
      <c r="C81">
        <v>3401</v>
      </c>
      <c r="D81" t="s">
        <v>209</v>
      </c>
      <c r="E81">
        <v>1090</v>
      </c>
      <c r="F81" t="s">
        <v>1</v>
      </c>
      <c r="G81">
        <v>33774</v>
      </c>
      <c r="H81">
        <v>27000</v>
      </c>
      <c r="I81">
        <v>27000</v>
      </c>
      <c r="J81">
        <v>27000</v>
      </c>
      <c r="K81">
        <v>27000</v>
      </c>
    </row>
    <row r="82" spans="1:11" ht="12.75">
      <c r="A82">
        <v>34</v>
      </c>
      <c r="B82" t="s">
        <v>181</v>
      </c>
      <c r="C82">
        <v>2544</v>
      </c>
      <c r="D82" t="s">
        <v>182</v>
      </c>
      <c r="E82">
        <v>1090</v>
      </c>
      <c r="F82" t="s">
        <v>1</v>
      </c>
      <c r="G82">
        <v>33300</v>
      </c>
      <c r="H82">
        <v>29653</v>
      </c>
      <c r="I82">
        <v>29653</v>
      </c>
      <c r="J82">
        <v>29653</v>
      </c>
      <c r="K82">
        <v>29653</v>
      </c>
    </row>
    <row r="83" spans="1:11" ht="12.75">
      <c r="A83">
        <v>34</v>
      </c>
      <c r="B83" t="s">
        <v>181</v>
      </c>
      <c r="C83">
        <v>2535</v>
      </c>
      <c r="D83" t="s">
        <v>186</v>
      </c>
      <c r="E83">
        <v>1090</v>
      </c>
      <c r="F83" t="s">
        <v>1</v>
      </c>
      <c r="G83">
        <v>78703</v>
      </c>
      <c r="H83">
        <v>35000</v>
      </c>
      <c r="I83">
        <v>35000</v>
      </c>
      <c r="J83">
        <v>35000</v>
      </c>
      <c r="K83">
        <v>35000</v>
      </c>
    </row>
    <row r="84" spans="1:11" ht="12.75">
      <c r="A84">
        <v>31</v>
      </c>
      <c r="B84" t="s">
        <v>176</v>
      </c>
      <c r="C84">
        <v>2320</v>
      </c>
      <c r="D84" t="s">
        <v>293</v>
      </c>
      <c r="E84">
        <v>1090</v>
      </c>
      <c r="F84" t="s">
        <v>1</v>
      </c>
      <c r="G84">
        <v>36000</v>
      </c>
      <c r="H84">
        <v>36000</v>
      </c>
      <c r="I84">
        <v>36000</v>
      </c>
      <c r="J84">
        <v>36000</v>
      </c>
      <c r="K84">
        <v>36000</v>
      </c>
    </row>
    <row r="85" spans="1:11" ht="12.75">
      <c r="A85">
        <v>20</v>
      </c>
      <c r="B85" t="s">
        <v>161</v>
      </c>
      <c r="C85">
        <v>2150</v>
      </c>
      <c r="D85" t="s">
        <v>163</v>
      </c>
      <c r="E85">
        <v>1090</v>
      </c>
      <c r="F85" t="s">
        <v>1</v>
      </c>
      <c r="G85">
        <v>37500</v>
      </c>
      <c r="H85">
        <v>51778</v>
      </c>
      <c r="I85">
        <v>51778</v>
      </c>
      <c r="J85">
        <v>51778</v>
      </c>
      <c r="K85">
        <v>51778</v>
      </c>
    </row>
    <row r="86" spans="1:11" ht="12.75">
      <c r="A86">
        <v>50</v>
      </c>
      <c r="B86" t="s">
        <v>217</v>
      </c>
      <c r="C86">
        <v>3850</v>
      </c>
      <c r="D86" t="s">
        <v>223</v>
      </c>
      <c r="E86">
        <v>1090</v>
      </c>
      <c r="F86" t="s">
        <v>1</v>
      </c>
      <c r="G86">
        <v>51500</v>
      </c>
      <c r="H86">
        <v>59000</v>
      </c>
      <c r="I86">
        <v>59000</v>
      </c>
      <c r="J86">
        <v>59000</v>
      </c>
      <c r="K86">
        <v>59000</v>
      </c>
    </row>
    <row r="87" spans="1:11" ht="12.75">
      <c r="A87">
        <v>30</v>
      </c>
      <c r="B87" t="s">
        <v>169</v>
      </c>
      <c r="C87">
        <v>2420</v>
      </c>
      <c r="D87" t="s">
        <v>172</v>
      </c>
      <c r="E87">
        <v>1090</v>
      </c>
      <c r="F87" t="s">
        <v>1</v>
      </c>
      <c r="G87">
        <v>48263</v>
      </c>
      <c r="H87">
        <v>63000</v>
      </c>
      <c r="I87">
        <v>41000</v>
      </c>
      <c r="J87">
        <v>41000</v>
      </c>
      <c r="K87">
        <v>41000</v>
      </c>
    </row>
    <row r="88" spans="1:11" ht="12.75">
      <c r="A88">
        <v>40</v>
      </c>
      <c r="B88" t="s">
        <v>192</v>
      </c>
      <c r="C88">
        <v>1204</v>
      </c>
      <c r="D88" t="s">
        <v>193</v>
      </c>
      <c r="E88">
        <v>1090</v>
      </c>
      <c r="F88" t="s">
        <v>1</v>
      </c>
      <c r="G88">
        <v>63000</v>
      </c>
      <c r="H88">
        <v>84000</v>
      </c>
      <c r="I88">
        <v>84000</v>
      </c>
      <c r="J88">
        <v>84000</v>
      </c>
      <c r="K88">
        <v>84000</v>
      </c>
    </row>
    <row r="89" spans="1:11" ht="12.75">
      <c r="A89">
        <v>11</v>
      </c>
      <c r="B89" t="s">
        <v>159</v>
      </c>
      <c r="C89">
        <v>1201</v>
      </c>
      <c r="D89" t="s">
        <v>160</v>
      </c>
      <c r="E89">
        <v>1090</v>
      </c>
      <c r="F89" t="s">
        <v>1</v>
      </c>
      <c r="G89">
        <v>139208</v>
      </c>
      <c r="H89">
        <v>139208</v>
      </c>
      <c r="I89">
        <v>139208</v>
      </c>
      <c r="J89">
        <v>139208</v>
      </c>
      <c r="K89">
        <v>139208</v>
      </c>
    </row>
    <row r="90" spans="1:11" ht="12.75">
      <c r="A90">
        <v>40</v>
      </c>
      <c r="B90" t="s">
        <v>192</v>
      </c>
      <c r="C90">
        <v>1900</v>
      </c>
      <c r="D90" t="s">
        <v>195</v>
      </c>
      <c r="E90">
        <v>1090</v>
      </c>
      <c r="F90" t="s">
        <v>1</v>
      </c>
      <c r="G90">
        <v>134659</v>
      </c>
      <c r="H90">
        <v>157000</v>
      </c>
      <c r="I90">
        <v>157000</v>
      </c>
      <c r="J90">
        <v>157000</v>
      </c>
      <c r="K90">
        <v>157000</v>
      </c>
    </row>
    <row r="91" spans="1:11" ht="12.75">
      <c r="A91">
        <v>34</v>
      </c>
      <c r="B91" t="s">
        <v>181</v>
      </c>
      <c r="C91">
        <v>2534</v>
      </c>
      <c r="D91" t="s">
        <v>187</v>
      </c>
      <c r="E91">
        <v>1090</v>
      </c>
      <c r="F91" t="s">
        <v>1</v>
      </c>
      <c r="G91">
        <v>164284</v>
      </c>
      <c r="H91">
        <v>160000</v>
      </c>
      <c r="I91">
        <v>160000</v>
      </c>
      <c r="J91">
        <v>160000</v>
      </c>
      <c r="K91">
        <v>160000</v>
      </c>
    </row>
    <row r="92" spans="1:11" ht="12.75">
      <c r="A92">
        <v>40</v>
      </c>
      <c r="B92" t="s">
        <v>192</v>
      </c>
      <c r="C92">
        <v>1901</v>
      </c>
      <c r="D92" t="s">
        <v>196</v>
      </c>
      <c r="E92">
        <v>1090</v>
      </c>
      <c r="F92" t="s">
        <v>1</v>
      </c>
      <c r="G92">
        <v>168483</v>
      </c>
      <c r="H92">
        <v>183000</v>
      </c>
      <c r="I92">
        <v>183000</v>
      </c>
      <c r="J92">
        <v>183000</v>
      </c>
      <c r="K92">
        <v>183000</v>
      </c>
    </row>
    <row r="93" spans="1:11" ht="12.75">
      <c r="A93">
        <v>34</v>
      </c>
      <c r="B93" t="s">
        <v>181</v>
      </c>
      <c r="C93">
        <v>2540</v>
      </c>
      <c r="D93" t="s">
        <v>184</v>
      </c>
      <c r="E93">
        <v>1090</v>
      </c>
      <c r="F93" t="s">
        <v>1</v>
      </c>
      <c r="G93">
        <v>147000</v>
      </c>
      <c r="H93">
        <v>185000</v>
      </c>
      <c r="I93">
        <v>185000</v>
      </c>
      <c r="J93">
        <v>185000</v>
      </c>
      <c r="K93">
        <v>185000</v>
      </c>
    </row>
    <row r="94" spans="1:11" ht="12.75">
      <c r="A94">
        <v>10</v>
      </c>
      <c r="B94" t="s">
        <v>289</v>
      </c>
      <c r="C94">
        <v>1000</v>
      </c>
      <c r="D94" t="s">
        <v>135</v>
      </c>
      <c r="E94">
        <v>1090</v>
      </c>
      <c r="F94" t="s">
        <v>1</v>
      </c>
      <c r="G94">
        <v>189000</v>
      </c>
      <c r="H94">
        <v>189000</v>
      </c>
      <c r="I94">
        <v>189000</v>
      </c>
      <c r="J94">
        <v>189000</v>
      </c>
      <c r="K94">
        <v>189000</v>
      </c>
    </row>
    <row r="95" spans="1:11" ht="12.75">
      <c r="A95">
        <v>10</v>
      </c>
      <c r="B95" t="s">
        <v>289</v>
      </c>
      <c r="C95">
        <v>1200</v>
      </c>
      <c r="D95" t="s">
        <v>141</v>
      </c>
      <c r="E95">
        <v>1090</v>
      </c>
      <c r="F95" t="s">
        <v>1</v>
      </c>
      <c r="G95">
        <v>215000</v>
      </c>
      <c r="H95">
        <v>230000</v>
      </c>
      <c r="I95">
        <v>230000</v>
      </c>
      <c r="J95">
        <v>230000</v>
      </c>
      <c r="K95">
        <v>230000</v>
      </c>
    </row>
    <row r="96" spans="1:11" ht="12.75">
      <c r="A96">
        <v>32</v>
      </c>
      <c r="B96" t="s">
        <v>177</v>
      </c>
      <c r="C96">
        <v>2410</v>
      </c>
      <c r="D96" t="s">
        <v>178</v>
      </c>
      <c r="E96">
        <v>1090</v>
      </c>
      <c r="F96" t="s">
        <v>1</v>
      </c>
      <c r="G96">
        <v>274353</v>
      </c>
      <c r="H96">
        <v>274353</v>
      </c>
      <c r="I96">
        <v>274353</v>
      </c>
      <c r="J96">
        <v>274353</v>
      </c>
      <c r="K96">
        <v>274353</v>
      </c>
    </row>
    <row r="97" spans="1:11" ht="12.75">
      <c r="A97">
        <v>20</v>
      </c>
      <c r="B97" t="s">
        <v>161</v>
      </c>
      <c r="C97">
        <v>2020</v>
      </c>
      <c r="D97" t="s">
        <v>162</v>
      </c>
      <c r="E97">
        <v>1090</v>
      </c>
      <c r="F97" t="s">
        <v>1</v>
      </c>
      <c r="G97">
        <v>229532</v>
      </c>
      <c r="H97">
        <v>290000</v>
      </c>
      <c r="I97">
        <v>290000</v>
      </c>
      <c r="J97">
        <v>290000</v>
      </c>
      <c r="K97">
        <v>290000</v>
      </c>
    </row>
    <row r="98" spans="1:11" ht="12.75">
      <c r="A98">
        <v>21</v>
      </c>
      <c r="B98" t="s">
        <v>166</v>
      </c>
      <c r="C98">
        <v>2010</v>
      </c>
      <c r="D98" t="s">
        <v>167</v>
      </c>
      <c r="E98">
        <v>1090</v>
      </c>
      <c r="F98" t="s">
        <v>1</v>
      </c>
      <c r="G98">
        <v>357002</v>
      </c>
      <c r="H98">
        <v>415000</v>
      </c>
      <c r="I98">
        <v>415000</v>
      </c>
      <c r="J98">
        <v>415000</v>
      </c>
      <c r="K98">
        <v>415000</v>
      </c>
    </row>
    <row r="99" spans="1:11" ht="12.75">
      <c r="A99">
        <v>34</v>
      </c>
      <c r="B99" t="s">
        <v>181</v>
      </c>
      <c r="C99">
        <v>2530</v>
      </c>
      <c r="D99" t="s">
        <v>189</v>
      </c>
      <c r="E99">
        <v>1090</v>
      </c>
      <c r="F99" t="s">
        <v>1</v>
      </c>
      <c r="G99">
        <v>478845</v>
      </c>
      <c r="H99">
        <v>588825</v>
      </c>
      <c r="I99">
        <v>588825</v>
      </c>
      <c r="J99">
        <v>588825</v>
      </c>
      <c r="K99">
        <v>588825</v>
      </c>
    </row>
    <row r="100" spans="1:11" ht="12.75">
      <c r="A100">
        <v>34</v>
      </c>
      <c r="B100" t="s">
        <v>181</v>
      </c>
      <c r="C100">
        <v>2533</v>
      </c>
      <c r="D100" t="s">
        <v>188</v>
      </c>
      <c r="E100">
        <v>1090</v>
      </c>
      <c r="F100" t="s">
        <v>1</v>
      </c>
      <c r="G100">
        <v>979016</v>
      </c>
      <c r="H100">
        <v>1000113</v>
      </c>
      <c r="I100">
        <v>1000113</v>
      </c>
      <c r="J100">
        <v>1000113</v>
      </c>
      <c r="K100">
        <v>1000113</v>
      </c>
    </row>
    <row r="101" spans="1:11" ht="12.75">
      <c r="A101">
        <v>20</v>
      </c>
      <c r="B101" t="s">
        <v>161</v>
      </c>
      <c r="C101">
        <v>2020</v>
      </c>
      <c r="D101" t="s">
        <v>162</v>
      </c>
      <c r="E101">
        <v>1091</v>
      </c>
      <c r="F101" t="s">
        <v>58</v>
      </c>
      <c r="G101">
        <v>647500</v>
      </c>
      <c r="H101">
        <v>995000</v>
      </c>
      <c r="I101">
        <v>995000</v>
      </c>
      <c r="J101">
        <v>995000</v>
      </c>
      <c r="K101">
        <v>995000</v>
      </c>
    </row>
    <row r="102" spans="1:11" ht="12.75">
      <c r="A102">
        <v>30</v>
      </c>
      <c r="B102" t="s">
        <v>169</v>
      </c>
      <c r="C102">
        <v>2420</v>
      </c>
      <c r="D102" t="s">
        <v>172</v>
      </c>
      <c r="E102">
        <v>1092</v>
      </c>
      <c r="F102" t="s">
        <v>90</v>
      </c>
      <c r="G102">
        <v>22152</v>
      </c>
      <c r="H102">
        <v>22152</v>
      </c>
      <c r="I102">
        <v>22152</v>
      </c>
      <c r="J102">
        <v>22152</v>
      </c>
      <c r="K102">
        <v>22152</v>
      </c>
    </row>
    <row r="103" spans="1:11" ht="12.75">
      <c r="A103">
        <v>33</v>
      </c>
      <c r="B103" t="s">
        <v>179</v>
      </c>
      <c r="C103">
        <v>2411</v>
      </c>
      <c r="D103" t="s">
        <v>180</v>
      </c>
      <c r="E103">
        <v>1092</v>
      </c>
      <c r="F103" t="s">
        <v>90</v>
      </c>
      <c r="G103">
        <v>29430</v>
      </c>
      <c r="H103">
        <v>29430</v>
      </c>
      <c r="I103">
        <v>29430</v>
      </c>
      <c r="J103">
        <v>29430</v>
      </c>
      <c r="K103">
        <v>29430</v>
      </c>
    </row>
    <row r="104" spans="1:11" ht="12.75">
      <c r="A104">
        <v>10</v>
      </c>
      <c r="B104" t="s">
        <v>289</v>
      </c>
      <c r="C104">
        <v>1005</v>
      </c>
      <c r="D104" t="s">
        <v>139</v>
      </c>
      <c r="E104">
        <v>1099</v>
      </c>
      <c r="F104" t="s">
        <v>2</v>
      </c>
      <c r="G104">
        <v>1000</v>
      </c>
      <c r="H104">
        <v>0</v>
      </c>
      <c r="I104">
        <v>0</v>
      </c>
      <c r="J104">
        <v>0</v>
      </c>
      <c r="K104">
        <v>0</v>
      </c>
    </row>
    <row r="105" spans="1:11" ht="12.75">
      <c r="A105">
        <v>50</v>
      </c>
      <c r="B105" t="s">
        <v>217</v>
      </c>
      <c r="C105">
        <v>2312</v>
      </c>
      <c r="D105" t="s">
        <v>220</v>
      </c>
      <c r="E105">
        <v>1099</v>
      </c>
      <c r="F105" t="s">
        <v>2</v>
      </c>
      <c r="G105">
        <v>510</v>
      </c>
      <c r="H105">
        <v>0</v>
      </c>
      <c r="I105">
        <v>0</v>
      </c>
      <c r="J105">
        <v>0</v>
      </c>
      <c r="K105">
        <v>0</v>
      </c>
    </row>
    <row r="106" spans="1:11" ht="12.75">
      <c r="A106">
        <v>10</v>
      </c>
      <c r="B106" t="s">
        <v>289</v>
      </c>
      <c r="C106">
        <v>1801</v>
      </c>
      <c r="D106" t="s">
        <v>146</v>
      </c>
      <c r="E106">
        <v>1099</v>
      </c>
      <c r="F106" t="s">
        <v>2</v>
      </c>
      <c r="G106">
        <v>179</v>
      </c>
      <c r="H106">
        <v>179</v>
      </c>
      <c r="I106">
        <v>179</v>
      </c>
      <c r="J106">
        <v>179</v>
      </c>
      <c r="K106">
        <v>179</v>
      </c>
    </row>
    <row r="107" spans="1:11" ht="12.75">
      <c r="A107">
        <v>10</v>
      </c>
      <c r="B107" t="s">
        <v>289</v>
      </c>
      <c r="C107">
        <v>1001</v>
      </c>
      <c r="D107" t="s">
        <v>136</v>
      </c>
      <c r="E107">
        <v>1099</v>
      </c>
      <c r="F107" t="s">
        <v>2</v>
      </c>
      <c r="G107">
        <v>1000</v>
      </c>
      <c r="H107">
        <v>1032.5</v>
      </c>
      <c r="I107">
        <v>1032.5</v>
      </c>
      <c r="J107">
        <v>1032.5</v>
      </c>
      <c r="K107">
        <v>1032.5</v>
      </c>
    </row>
    <row r="108" spans="1:11" ht="12.75">
      <c r="A108">
        <v>50</v>
      </c>
      <c r="B108" t="s">
        <v>217</v>
      </c>
      <c r="C108">
        <v>3252</v>
      </c>
      <c r="D108" t="s">
        <v>221</v>
      </c>
      <c r="E108">
        <v>1099</v>
      </c>
      <c r="F108" t="s">
        <v>2</v>
      </c>
      <c r="G108">
        <v>1275</v>
      </c>
      <c r="H108">
        <v>2400</v>
      </c>
      <c r="I108">
        <v>2400</v>
      </c>
      <c r="J108">
        <v>2400</v>
      </c>
      <c r="K108">
        <v>2400</v>
      </c>
    </row>
    <row r="109" spans="1:11" ht="12.75">
      <c r="A109">
        <v>36</v>
      </c>
      <c r="B109" t="s">
        <v>190</v>
      </c>
      <c r="C109">
        <v>2440</v>
      </c>
      <c r="D109" t="s">
        <v>191</v>
      </c>
      <c r="E109">
        <v>1099</v>
      </c>
      <c r="F109" t="s">
        <v>2</v>
      </c>
      <c r="G109">
        <v>5164</v>
      </c>
      <c r="H109">
        <v>2600</v>
      </c>
      <c r="I109">
        <v>2600</v>
      </c>
      <c r="J109">
        <v>2600</v>
      </c>
      <c r="K109">
        <v>2600</v>
      </c>
    </row>
    <row r="110" spans="1:11" ht="12.75">
      <c r="A110">
        <v>50</v>
      </c>
      <c r="B110" t="s">
        <v>217</v>
      </c>
      <c r="C110">
        <v>2311</v>
      </c>
      <c r="D110" t="s">
        <v>219</v>
      </c>
      <c r="E110">
        <v>1099</v>
      </c>
      <c r="F110" t="s">
        <v>2</v>
      </c>
      <c r="G110">
        <v>1000</v>
      </c>
      <c r="H110">
        <v>3000</v>
      </c>
      <c r="I110">
        <v>3000</v>
      </c>
      <c r="J110">
        <v>3000</v>
      </c>
      <c r="K110">
        <v>3000</v>
      </c>
    </row>
    <row r="111" spans="1:11" ht="12.75">
      <c r="A111">
        <v>50</v>
      </c>
      <c r="B111" t="s">
        <v>217</v>
      </c>
      <c r="C111">
        <v>3830</v>
      </c>
      <c r="D111" t="s">
        <v>222</v>
      </c>
      <c r="E111">
        <v>1099</v>
      </c>
      <c r="F111" t="s">
        <v>2</v>
      </c>
      <c r="G111">
        <v>5164</v>
      </c>
      <c r="H111">
        <v>4000</v>
      </c>
      <c r="I111">
        <v>4000</v>
      </c>
      <c r="J111">
        <v>4000</v>
      </c>
      <c r="K111">
        <v>4000</v>
      </c>
    </row>
    <row r="112" spans="1:11" ht="12.75">
      <c r="A112">
        <v>40</v>
      </c>
      <c r="B112" t="s">
        <v>192</v>
      </c>
      <c r="C112">
        <v>3390</v>
      </c>
      <c r="D112" t="s">
        <v>206</v>
      </c>
      <c r="E112">
        <v>1099</v>
      </c>
      <c r="F112" t="s">
        <v>2</v>
      </c>
      <c r="G112">
        <v>5000</v>
      </c>
      <c r="H112">
        <v>5000</v>
      </c>
      <c r="I112">
        <v>5000</v>
      </c>
      <c r="J112">
        <v>5000</v>
      </c>
      <c r="K112">
        <v>5000</v>
      </c>
    </row>
    <row r="113" spans="1:11" ht="12.75">
      <c r="A113">
        <v>51</v>
      </c>
      <c r="B113" t="s">
        <v>227</v>
      </c>
      <c r="C113">
        <v>3700</v>
      </c>
      <c r="D113" t="s">
        <v>227</v>
      </c>
      <c r="E113">
        <v>1099</v>
      </c>
      <c r="F113" t="s">
        <v>2</v>
      </c>
      <c r="G113">
        <v>7335</v>
      </c>
      <c r="H113">
        <v>7335</v>
      </c>
      <c r="I113">
        <v>7335</v>
      </c>
      <c r="J113">
        <v>7335</v>
      </c>
      <c r="K113">
        <v>7335</v>
      </c>
    </row>
    <row r="114" spans="1:11" ht="12.75">
      <c r="A114">
        <v>30</v>
      </c>
      <c r="B114" t="s">
        <v>169</v>
      </c>
      <c r="C114">
        <v>2344</v>
      </c>
      <c r="D114" t="s">
        <v>171</v>
      </c>
      <c r="E114">
        <v>1099</v>
      </c>
      <c r="F114" t="s">
        <v>2</v>
      </c>
      <c r="G114">
        <v>12623</v>
      </c>
      <c r="H114">
        <v>8500</v>
      </c>
      <c r="I114">
        <v>8500</v>
      </c>
      <c r="J114">
        <v>8500</v>
      </c>
      <c r="K114">
        <v>8500</v>
      </c>
    </row>
    <row r="115" spans="1:11" ht="12.75">
      <c r="A115">
        <v>36</v>
      </c>
      <c r="B115" t="s">
        <v>190</v>
      </c>
      <c r="C115">
        <v>2510</v>
      </c>
      <c r="D115" t="s">
        <v>239</v>
      </c>
      <c r="E115">
        <v>1099</v>
      </c>
      <c r="F115" t="s">
        <v>2</v>
      </c>
      <c r="G115">
        <v>0</v>
      </c>
      <c r="H115">
        <v>8600</v>
      </c>
      <c r="I115">
        <v>8600</v>
      </c>
      <c r="J115">
        <v>8600</v>
      </c>
      <c r="K115">
        <v>8600</v>
      </c>
    </row>
    <row r="116" spans="1:11" ht="12.75">
      <c r="A116">
        <v>34</v>
      </c>
      <c r="B116" t="s">
        <v>181</v>
      </c>
      <c r="C116">
        <v>2541</v>
      </c>
      <c r="D116" t="s">
        <v>183</v>
      </c>
      <c r="E116">
        <v>1099</v>
      </c>
      <c r="F116" t="s">
        <v>2</v>
      </c>
      <c r="G116">
        <v>9795</v>
      </c>
      <c r="H116">
        <v>9000</v>
      </c>
      <c r="I116">
        <v>9000</v>
      </c>
      <c r="J116">
        <v>9000</v>
      </c>
      <c r="K116">
        <v>9000</v>
      </c>
    </row>
    <row r="117" spans="1:11" ht="12.75">
      <c r="A117">
        <v>30</v>
      </c>
      <c r="B117" t="s">
        <v>169</v>
      </c>
      <c r="C117">
        <v>2760</v>
      </c>
      <c r="D117" t="s">
        <v>174</v>
      </c>
      <c r="E117">
        <v>1099</v>
      </c>
      <c r="F117" t="s">
        <v>2</v>
      </c>
      <c r="G117">
        <v>13712</v>
      </c>
      <c r="H117">
        <v>9700</v>
      </c>
      <c r="I117">
        <v>9700</v>
      </c>
      <c r="J117">
        <v>9700</v>
      </c>
      <c r="K117">
        <v>9700</v>
      </c>
    </row>
    <row r="118" spans="1:11" ht="12.75">
      <c r="A118">
        <v>40</v>
      </c>
      <c r="B118" t="s">
        <v>192</v>
      </c>
      <c r="C118">
        <v>3400</v>
      </c>
      <c r="D118" t="s">
        <v>208</v>
      </c>
      <c r="E118">
        <v>1099</v>
      </c>
      <c r="F118" t="s">
        <v>2</v>
      </c>
      <c r="G118">
        <v>15502</v>
      </c>
      <c r="H118">
        <v>11000</v>
      </c>
      <c r="I118">
        <v>11000</v>
      </c>
      <c r="J118">
        <v>11000</v>
      </c>
      <c r="K118">
        <v>11000</v>
      </c>
    </row>
    <row r="119" spans="1:11" ht="12.75">
      <c r="A119">
        <v>40</v>
      </c>
      <c r="B119" t="s">
        <v>192</v>
      </c>
      <c r="C119">
        <v>3401</v>
      </c>
      <c r="D119" t="s">
        <v>209</v>
      </c>
      <c r="E119">
        <v>1099</v>
      </c>
      <c r="F119" t="s">
        <v>2</v>
      </c>
      <c r="G119">
        <v>15502</v>
      </c>
      <c r="H119">
        <v>11000</v>
      </c>
      <c r="I119">
        <v>11000</v>
      </c>
      <c r="J119">
        <v>11000</v>
      </c>
      <c r="K119">
        <v>11000</v>
      </c>
    </row>
    <row r="120" spans="1:11" ht="12.75">
      <c r="A120">
        <v>34</v>
      </c>
      <c r="B120" t="s">
        <v>181</v>
      </c>
      <c r="C120">
        <v>2544</v>
      </c>
      <c r="D120" t="s">
        <v>182</v>
      </c>
      <c r="E120">
        <v>1099</v>
      </c>
      <c r="F120" t="s">
        <v>2</v>
      </c>
      <c r="G120">
        <v>13020</v>
      </c>
      <c r="H120">
        <v>11594</v>
      </c>
      <c r="I120">
        <v>11594</v>
      </c>
      <c r="J120">
        <v>11594</v>
      </c>
      <c r="K120">
        <v>11594</v>
      </c>
    </row>
    <row r="121" spans="1:11" ht="12.75">
      <c r="A121">
        <v>30</v>
      </c>
      <c r="B121" t="s">
        <v>169</v>
      </c>
      <c r="C121">
        <v>2430</v>
      </c>
      <c r="D121" t="s">
        <v>173</v>
      </c>
      <c r="E121">
        <v>1099</v>
      </c>
      <c r="F121" t="s">
        <v>2</v>
      </c>
      <c r="H121">
        <v>12000</v>
      </c>
      <c r="I121">
        <v>12000</v>
      </c>
      <c r="J121">
        <v>12000</v>
      </c>
      <c r="K121">
        <v>12000</v>
      </c>
    </row>
    <row r="122" spans="1:11" ht="12.75">
      <c r="A122">
        <v>34</v>
      </c>
      <c r="B122" t="s">
        <v>181</v>
      </c>
      <c r="C122">
        <v>2535</v>
      </c>
      <c r="D122" t="s">
        <v>186</v>
      </c>
      <c r="E122">
        <v>1099</v>
      </c>
      <c r="F122" t="s">
        <v>2</v>
      </c>
      <c r="G122">
        <v>31000</v>
      </c>
      <c r="H122">
        <v>14000</v>
      </c>
      <c r="I122">
        <v>14000</v>
      </c>
      <c r="J122">
        <v>14000</v>
      </c>
      <c r="K122">
        <v>14000</v>
      </c>
    </row>
    <row r="123" spans="1:11" ht="12.75">
      <c r="A123">
        <v>31</v>
      </c>
      <c r="B123" t="s">
        <v>176</v>
      </c>
      <c r="C123">
        <v>2320</v>
      </c>
      <c r="D123" t="s">
        <v>293</v>
      </c>
      <c r="E123">
        <v>1099</v>
      </c>
      <c r="F123" t="s">
        <v>2</v>
      </c>
      <c r="G123">
        <v>14076</v>
      </c>
      <c r="H123">
        <v>14076</v>
      </c>
      <c r="I123">
        <v>14076</v>
      </c>
      <c r="J123">
        <v>14076</v>
      </c>
      <c r="K123">
        <v>14076</v>
      </c>
    </row>
    <row r="124" spans="1:11" ht="12.75">
      <c r="A124">
        <v>10</v>
      </c>
      <c r="B124" t="s">
        <v>289</v>
      </c>
      <c r="C124">
        <v>1004</v>
      </c>
      <c r="D124" t="s">
        <v>138</v>
      </c>
      <c r="E124">
        <v>1099</v>
      </c>
      <c r="F124" t="s">
        <v>2</v>
      </c>
      <c r="G124">
        <v>16000</v>
      </c>
      <c r="H124">
        <v>16000</v>
      </c>
      <c r="I124">
        <v>16000</v>
      </c>
      <c r="J124">
        <v>16000</v>
      </c>
      <c r="K124">
        <v>16000</v>
      </c>
    </row>
    <row r="125" spans="1:11" ht="12.75">
      <c r="A125">
        <v>20</v>
      </c>
      <c r="B125" t="s">
        <v>161</v>
      </c>
      <c r="C125">
        <v>2150</v>
      </c>
      <c r="D125" t="s">
        <v>163</v>
      </c>
      <c r="E125">
        <v>1099</v>
      </c>
      <c r="F125" t="s">
        <v>2</v>
      </c>
      <c r="G125">
        <v>17213</v>
      </c>
      <c r="H125">
        <v>20462</v>
      </c>
      <c r="I125">
        <v>20462</v>
      </c>
      <c r="J125">
        <v>20462</v>
      </c>
      <c r="K125">
        <v>20462</v>
      </c>
    </row>
    <row r="126" spans="1:11" ht="12.75">
      <c r="A126">
        <v>50</v>
      </c>
      <c r="B126" t="s">
        <v>217</v>
      </c>
      <c r="C126">
        <v>3850</v>
      </c>
      <c r="D126" t="s">
        <v>223</v>
      </c>
      <c r="E126">
        <v>1099</v>
      </c>
      <c r="F126" t="s">
        <v>2</v>
      </c>
      <c r="G126">
        <v>23639</v>
      </c>
      <c r="H126">
        <v>23000</v>
      </c>
      <c r="I126">
        <v>23000</v>
      </c>
      <c r="J126">
        <v>23000</v>
      </c>
      <c r="K126">
        <v>23000</v>
      </c>
    </row>
    <row r="127" spans="1:11" ht="12.75">
      <c r="A127">
        <v>30</v>
      </c>
      <c r="B127" t="s">
        <v>169</v>
      </c>
      <c r="C127">
        <v>2420</v>
      </c>
      <c r="D127" t="s">
        <v>172</v>
      </c>
      <c r="E127">
        <v>1099</v>
      </c>
      <c r="F127" t="s">
        <v>2</v>
      </c>
      <c r="G127">
        <v>6000</v>
      </c>
      <c r="H127">
        <v>32000</v>
      </c>
      <c r="I127">
        <v>20300</v>
      </c>
      <c r="J127">
        <v>20300</v>
      </c>
      <c r="K127">
        <v>20300</v>
      </c>
    </row>
    <row r="128" spans="1:11" ht="12.75">
      <c r="A128">
        <v>40</v>
      </c>
      <c r="B128" t="s">
        <v>192</v>
      </c>
      <c r="C128">
        <v>1204</v>
      </c>
      <c r="D128" t="s">
        <v>193</v>
      </c>
      <c r="E128">
        <v>1099</v>
      </c>
      <c r="F128" t="s">
        <v>2</v>
      </c>
      <c r="G128">
        <v>31000</v>
      </c>
      <c r="H128">
        <v>33000</v>
      </c>
      <c r="I128">
        <v>33000</v>
      </c>
      <c r="J128">
        <v>33000</v>
      </c>
      <c r="K128">
        <v>33000</v>
      </c>
    </row>
    <row r="129" spans="1:11" ht="12.75">
      <c r="A129">
        <v>10</v>
      </c>
      <c r="B129" t="s">
        <v>289</v>
      </c>
      <c r="C129">
        <v>1000</v>
      </c>
      <c r="D129" t="s">
        <v>135</v>
      </c>
      <c r="E129">
        <v>1099</v>
      </c>
      <c r="F129" t="s">
        <v>2</v>
      </c>
      <c r="G129">
        <v>43000</v>
      </c>
      <c r="H129">
        <v>44397.5</v>
      </c>
      <c r="I129">
        <v>44397.5</v>
      </c>
      <c r="J129">
        <v>44397.5</v>
      </c>
      <c r="K129">
        <v>44397.5</v>
      </c>
    </row>
    <row r="130" spans="1:11" ht="12.75">
      <c r="A130">
        <v>34</v>
      </c>
      <c r="B130" t="s">
        <v>181</v>
      </c>
      <c r="C130">
        <v>2534</v>
      </c>
      <c r="D130" t="s">
        <v>187</v>
      </c>
      <c r="E130">
        <v>1099</v>
      </c>
      <c r="F130" t="s">
        <v>2</v>
      </c>
      <c r="G130">
        <v>64235</v>
      </c>
      <c r="H130">
        <v>60000</v>
      </c>
      <c r="I130">
        <v>60000</v>
      </c>
      <c r="J130">
        <v>60000</v>
      </c>
      <c r="K130">
        <v>60000</v>
      </c>
    </row>
    <row r="131" spans="1:11" ht="12.75">
      <c r="A131">
        <v>11</v>
      </c>
      <c r="B131" t="s">
        <v>159</v>
      </c>
      <c r="C131">
        <v>1201</v>
      </c>
      <c r="D131" t="s">
        <v>160</v>
      </c>
      <c r="E131">
        <v>1099</v>
      </c>
      <c r="F131" t="s">
        <v>2</v>
      </c>
      <c r="G131">
        <v>63896</v>
      </c>
      <c r="H131">
        <v>65972.62</v>
      </c>
      <c r="I131">
        <v>65972.62</v>
      </c>
      <c r="J131">
        <v>65972.62</v>
      </c>
      <c r="K131">
        <v>65972.62</v>
      </c>
    </row>
    <row r="132" spans="1:11" ht="12.75">
      <c r="A132">
        <v>40</v>
      </c>
      <c r="B132" t="s">
        <v>192</v>
      </c>
      <c r="C132">
        <v>1900</v>
      </c>
      <c r="D132" t="s">
        <v>195</v>
      </c>
      <c r="E132">
        <v>1099</v>
      </c>
      <c r="F132" t="s">
        <v>2</v>
      </c>
      <c r="G132">
        <v>61809</v>
      </c>
      <c r="H132">
        <v>66000</v>
      </c>
      <c r="I132">
        <v>66000</v>
      </c>
      <c r="J132">
        <v>66000</v>
      </c>
      <c r="K132">
        <v>66000</v>
      </c>
    </row>
    <row r="133" spans="1:11" ht="12.75">
      <c r="A133">
        <v>40</v>
      </c>
      <c r="B133" t="s">
        <v>192</v>
      </c>
      <c r="C133">
        <v>1901</v>
      </c>
      <c r="D133" t="s">
        <v>196</v>
      </c>
      <c r="E133">
        <v>1099</v>
      </c>
      <c r="F133" t="s">
        <v>2</v>
      </c>
      <c r="G133">
        <v>77334</v>
      </c>
      <c r="H133">
        <v>74000</v>
      </c>
      <c r="I133">
        <v>74000</v>
      </c>
      <c r="J133">
        <v>74000</v>
      </c>
      <c r="K133">
        <v>74000</v>
      </c>
    </row>
    <row r="134" spans="1:11" ht="12.75">
      <c r="A134">
        <v>34</v>
      </c>
      <c r="B134" t="s">
        <v>181</v>
      </c>
      <c r="C134">
        <v>2540</v>
      </c>
      <c r="D134" t="s">
        <v>184</v>
      </c>
      <c r="E134">
        <v>1099</v>
      </c>
      <c r="F134" t="s">
        <v>2</v>
      </c>
      <c r="G134">
        <v>57477</v>
      </c>
      <c r="H134">
        <v>75000</v>
      </c>
      <c r="I134">
        <v>75000</v>
      </c>
      <c r="J134">
        <v>75000</v>
      </c>
      <c r="K134">
        <v>75000</v>
      </c>
    </row>
    <row r="135" spans="1:11" ht="12.75">
      <c r="A135">
        <v>10</v>
      </c>
      <c r="B135" t="s">
        <v>289</v>
      </c>
      <c r="C135">
        <v>1200</v>
      </c>
      <c r="D135" t="s">
        <v>141</v>
      </c>
      <c r="E135">
        <v>1099</v>
      </c>
      <c r="F135" t="s">
        <v>2</v>
      </c>
      <c r="G135">
        <v>99000</v>
      </c>
      <c r="H135">
        <v>101474.99999999999</v>
      </c>
      <c r="I135">
        <v>101474.99999999999</v>
      </c>
      <c r="J135">
        <v>101474.99999999999</v>
      </c>
      <c r="K135">
        <v>101474.99999999999</v>
      </c>
    </row>
    <row r="136" spans="1:11" ht="12.75">
      <c r="A136">
        <v>32</v>
      </c>
      <c r="B136" t="s">
        <v>177</v>
      </c>
      <c r="C136">
        <v>2410</v>
      </c>
      <c r="D136" t="s">
        <v>178</v>
      </c>
      <c r="E136">
        <v>1099</v>
      </c>
      <c r="F136" t="s">
        <v>2</v>
      </c>
      <c r="G136">
        <v>107272</v>
      </c>
      <c r="H136">
        <v>107272</v>
      </c>
      <c r="I136">
        <v>107272</v>
      </c>
      <c r="J136">
        <v>107272</v>
      </c>
      <c r="K136">
        <v>107272</v>
      </c>
    </row>
    <row r="137" spans="1:11" ht="12.75">
      <c r="A137">
        <v>21</v>
      </c>
      <c r="B137" t="s">
        <v>166</v>
      </c>
      <c r="C137">
        <v>2010</v>
      </c>
      <c r="D137" t="s">
        <v>167</v>
      </c>
      <c r="E137">
        <v>1099</v>
      </c>
      <c r="F137" t="s">
        <v>2</v>
      </c>
      <c r="G137">
        <v>163864</v>
      </c>
      <c r="H137">
        <v>164000</v>
      </c>
      <c r="I137">
        <v>164000</v>
      </c>
      <c r="J137">
        <v>164000</v>
      </c>
      <c r="K137">
        <v>164000</v>
      </c>
    </row>
    <row r="138" spans="1:11" ht="12.75">
      <c r="A138">
        <v>34</v>
      </c>
      <c r="B138" t="s">
        <v>181</v>
      </c>
      <c r="C138">
        <v>2530</v>
      </c>
      <c r="D138" t="s">
        <v>189</v>
      </c>
      <c r="E138">
        <v>1099</v>
      </c>
      <c r="F138" t="s">
        <v>2</v>
      </c>
      <c r="G138">
        <v>187229</v>
      </c>
      <c r="H138">
        <v>200203</v>
      </c>
      <c r="I138">
        <v>200203</v>
      </c>
      <c r="J138">
        <v>200203</v>
      </c>
      <c r="K138">
        <v>200203</v>
      </c>
    </row>
    <row r="139" spans="1:11" ht="12.75">
      <c r="A139">
        <v>34</v>
      </c>
      <c r="B139" t="s">
        <v>181</v>
      </c>
      <c r="C139">
        <v>2533</v>
      </c>
      <c r="D139" t="s">
        <v>188</v>
      </c>
      <c r="E139">
        <v>1099</v>
      </c>
      <c r="F139" t="s">
        <v>2</v>
      </c>
      <c r="G139">
        <v>382795</v>
      </c>
      <c r="H139">
        <v>377410</v>
      </c>
      <c r="I139">
        <v>377410</v>
      </c>
      <c r="J139">
        <v>377410</v>
      </c>
      <c r="K139">
        <v>377410</v>
      </c>
    </row>
    <row r="140" spans="1:11" ht="12.75">
      <c r="A140">
        <v>20</v>
      </c>
      <c r="B140" t="s">
        <v>161</v>
      </c>
      <c r="C140">
        <v>2020</v>
      </c>
      <c r="D140" t="s">
        <v>162</v>
      </c>
      <c r="E140">
        <v>1099</v>
      </c>
      <c r="F140" t="s">
        <v>2</v>
      </c>
      <c r="G140">
        <v>402558</v>
      </c>
      <c r="H140">
        <v>413934</v>
      </c>
      <c r="I140">
        <v>413934</v>
      </c>
      <c r="J140">
        <v>413934</v>
      </c>
      <c r="K140">
        <v>413934</v>
      </c>
    </row>
    <row r="141" spans="1:11" ht="12.75">
      <c r="A141">
        <v>10</v>
      </c>
      <c r="B141" t="s">
        <v>289</v>
      </c>
      <c r="C141">
        <v>1005</v>
      </c>
      <c r="D141" t="s">
        <v>139</v>
      </c>
      <c r="E141">
        <v>1100</v>
      </c>
      <c r="F141" t="s">
        <v>15</v>
      </c>
      <c r="G141">
        <v>10000</v>
      </c>
      <c r="H141">
        <v>0</v>
      </c>
      <c r="I141">
        <v>0</v>
      </c>
      <c r="J141">
        <v>0</v>
      </c>
      <c r="K141">
        <v>0</v>
      </c>
    </row>
    <row r="142" spans="1:11" ht="12.75">
      <c r="A142">
        <v>50</v>
      </c>
      <c r="B142" t="s">
        <v>217</v>
      </c>
      <c r="C142">
        <v>3252</v>
      </c>
      <c r="D142" t="s">
        <v>221</v>
      </c>
      <c r="E142">
        <v>1100</v>
      </c>
      <c r="F142" t="s">
        <v>15</v>
      </c>
      <c r="G142">
        <v>215</v>
      </c>
      <c r="H142">
        <v>1000</v>
      </c>
      <c r="I142">
        <v>1000</v>
      </c>
      <c r="J142">
        <v>1000</v>
      </c>
      <c r="K142">
        <v>1000</v>
      </c>
    </row>
    <row r="143" spans="1:11" ht="12.75">
      <c r="A143">
        <v>40</v>
      </c>
      <c r="B143" t="s">
        <v>192</v>
      </c>
      <c r="C143">
        <v>3400</v>
      </c>
      <c r="D143" t="s">
        <v>208</v>
      </c>
      <c r="E143">
        <v>1100</v>
      </c>
      <c r="F143" t="s">
        <v>15</v>
      </c>
      <c r="G143">
        <v>1000</v>
      </c>
      <c r="H143">
        <v>1000</v>
      </c>
      <c r="I143">
        <v>1000</v>
      </c>
      <c r="J143">
        <v>1000</v>
      </c>
      <c r="K143">
        <v>1000</v>
      </c>
    </row>
    <row r="144" spans="1:11" ht="12.75">
      <c r="A144">
        <v>40</v>
      </c>
      <c r="B144" t="s">
        <v>192</v>
      </c>
      <c r="C144">
        <v>3401</v>
      </c>
      <c r="D144" t="s">
        <v>209</v>
      </c>
      <c r="E144">
        <v>1100</v>
      </c>
      <c r="F144" t="s">
        <v>15</v>
      </c>
      <c r="G144">
        <v>1000</v>
      </c>
      <c r="H144">
        <v>1000</v>
      </c>
      <c r="I144">
        <v>1000</v>
      </c>
      <c r="J144">
        <v>1000</v>
      </c>
      <c r="K144">
        <v>1000</v>
      </c>
    </row>
    <row r="145" spans="1:11" ht="12.75">
      <c r="A145">
        <v>51</v>
      </c>
      <c r="B145" t="s">
        <v>227</v>
      </c>
      <c r="C145">
        <v>3700</v>
      </c>
      <c r="D145" t="s">
        <v>227</v>
      </c>
      <c r="E145">
        <v>1100</v>
      </c>
      <c r="F145" t="s">
        <v>15</v>
      </c>
      <c r="G145">
        <v>1000</v>
      </c>
      <c r="H145">
        <v>1000</v>
      </c>
      <c r="I145">
        <v>1000</v>
      </c>
      <c r="J145">
        <v>1000</v>
      </c>
      <c r="K145">
        <v>1000</v>
      </c>
    </row>
    <row r="146" spans="1:11" ht="12.75">
      <c r="A146">
        <v>40</v>
      </c>
      <c r="B146" t="s">
        <v>192</v>
      </c>
      <c r="C146">
        <v>1204</v>
      </c>
      <c r="D146" t="s">
        <v>193</v>
      </c>
      <c r="E146">
        <v>1100</v>
      </c>
      <c r="F146" t="s">
        <v>15</v>
      </c>
      <c r="G146">
        <v>2000</v>
      </c>
      <c r="H146">
        <v>2000</v>
      </c>
      <c r="I146">
        <v>2000</v>
      </c>
      <c r="J146">
        <v>2000</v>
      </c>
      <c r="K146">
        <v>2000</v>
      </c>
    </row>
    <row r="147" spans="1:11" ht="12.75">
      <c r="A147">
        <v>31</v>
      </c>
      <c r="B147" t="s">
        <v>176</v>
      </c>
      <c r="C147">
        <v>2320</v>
      </c>
      <c r="D147" t="s">
        <v>293</v>
      </c>
      <c r="E147">
        <v>1100</v>
      </c>
      <c r="F147" t="s">
        <v>15</v>
      </c>
      <c r="G147">
        <v>2000</v>
      </c>
      <c r="H147">
        <v>2000</v>
      </c>
      <c r="I147">
        <v>2000</v>
      </c>
      <c r="J147">
        <v>2000</v>
      </c>
      <c r="K147">
        <v>2000</v>
      </c>
    </row>
    <row r="148" spans="1:11" ht="12.75">
      <c r="A148">
        <v>10</v>
      </c>
      <c r="B148" t="s">
        <v>289</v>
      </c>
      <c r="C148">
        <v>1219</v>
      </c>
      <c r="D148" t="s">
        <v>144</v>
      </c>
      <c r="E148">
        <v>1100</v>
      </c>
      <c r="F148" t="s">
        <v>15</v>
      </c>
      <c r="G148">
        <v>3000</v>
      </c>
      <c r="H148">
        <v>3097.5</v>
      </c>
      <c r="I148">
        <v>3097.5</v>
      </c>
      <c r="J148">
        <v>3097.5</v>
      </c>
      <c r="K148">
        <v>3097.5</v>
      </c>
    </row>
    <row r="149" spans="1:11" ht="12.75">
      <c r="A149">
        <v>11</v>
      </c>
      <c r="B149" t="s">
        <v>159</v>
      </c>
      <c r="C149">
        <v>1201</v>
      </c>
      <c r="D149" t="s">
        <v>160</v>
      </c>
      <c r="E149">
        <v>1100</v>
      </c>
      <c r="F149" t="s">
        <v>15</v>
      </c>
      <c r="G149">
        <v>6000</v>
      </c>
      <c r="H149">
        <v>6195</v>
      </c>
      <c r="I149">
        <v>6195</v>
      </c>
      <c r="J149">
        <v>6195</v>
      </c>
      <c r="K149">
        <v>6195</v>
      </c>
    </row>
    <row r="150" spans="1:11" ht="12.75">
      <c r="A150">
        <v>32</v>
      </c>
      <c r="B150" t="s">
        <v>177</v>
      </c>
      <c r="C150">
        <v>2410</v>
      </c>
      <c r="D150" t="s">
        <v>178</v>
      </c>
      <c r="E150">
        <v>1100</v>
      </c>
      <c r="F150" t="s">
        <v>15</v>
      </c>
      <c r="G150">
        <v>7000</v>
      </c>
      <c r="H150">
        <v>7000</v>
      </c>
      <c r="I150">
        <v>7000</v>
      </c>
      <c r="J150">
        <v>7000</v>
      </c>
      <c r="K150">
        <v>7000</v>
      </c>
    </row>
    <row r="151" spans="1:11" ht="12.75">
      <c r="A151">
        <v>10</v>
      </c>
      <c r="B151" t="s">
        <v>289</v>
      </c>
      <c r="C151">
        <v>1200</v>
      </c>
      <c r="D151" t="s">
        <v>141</v>
      </c>
      <c r="E151">
        <v>1100</v>
      </c>
      <c r="F151" t="s">
        <v>15</v>
      </c>
      <c r="G151">
        <v>6000</v>
      </c>
      <c r="H151">
        <v>9000</v>
      </c>
      <c r="I151">
        <v>9000</v>
      </c>
      <c r="J151">
        <v>9000</v>
      </c>
      <c r="K151">
        <v>9000</v>
      </c>
    </row>
    <row r="152" spans="1:11" ht="12.75">
      <c r="A152">
        <v>36</v>
      </c>
      <c r="B152" t="s">
        <v>190</v>
      </c>
      <c r="C152">
        <v>2440</v>
      </c>
      <c r="D152" t="s">
        <v>191</v>
      </c>
      <c r="E152">
        <v>1100</v>
      </c>
      <c r="F152" t="s">
        <v>15</v>
      </c>
      <c r="G152">
        <v>9000</v>
      </c>
      <c r="H152">
        <v>9000</v>
      </c>
      <c r="I152">
        <v>9000</v>
      </c>
      <c r="J152">
        <v>9000</v>
      </c>
      <c r="K152">
        <v>9000</v>
      </c>
    </row>
    <row r="153" spans="1:11" ht="12.75">
      <c r="A153">
        <v>30</v>
      </c>
      <c r="B153" t="s">
        <v>169</v>
      </c>
      <c r="C153">
        <v>2420</v>
      </c>
      <c r="D153" t="s">
        <v>172</v>
      </c>
      <c r="E153">
        <v>1100</v>
      </c>
      <c r="F153" t="s">
        <v>15</v>
      </c>
      <c r="G153">
        <v>3000</v>
      </c>
      <c r="H153">
        <v>10000</v>
      </c>
      <c r="I153">
        <v>10000</v>
      </c>
      <c r="J153">
        <v>10000</v>
      </c>
      <c r="K153">
        <v>10000</v>
      </c>
    </row>
    <row r="154" spans="1:11" ht="12.75">
      <c r="A154">
        <v>34</v>
      </c>
      <c r="B154" t="s">
        <v>181</v>
      </c>
      <c r="C154">
        <v>2533</v>
      </c>
      <c r="D154" t="s">
        <v>188</v>
      </c>
      <c r="E154">
        <v>1100</v>
      </c>
      <c r="F154" t="s">
        <v>15</v>
      </c>
      <c r="G154">
        <v>10000</v>
      </c>
      <c r="H154">
        <v>10000</v>
      </c>
      <c r="I154">
        <v>10000</v>
      </c>
      <c r="J154">
        <v>10000</v>
      </c>
      <c r="K154">
        <v>10000</v>
      </c>
    </row>
    <row r="155" spans="1:11" ht="12.75">
      <c r="A155">
        <v>33</v>
      </c>
      <c r="B155" t="s">
        <v>179</v>
      </c>
      <c r="C155">
        <v>2411</v>
      </c>
      <c r="D155" t="s">
        <v>180</v>
      </c>
      <c r="E155">
        <v>1100</v>
      </c>
      <c r="F155" t="s">
        <v>15</v>
      </c>
      <c r="G155">
        <v>11507</v>
      </c>
      <c r="H155">
        <v>11507</v>
      </c>
      <c r="I155">
        <v>11507</v>
      </c>
      <c r="J155">
        <v>11507</v>
      </c>
      <c r="K155">
        <v>11507</v>
      </c>
    </row>
    <row r="156" spans="1:11" ht="12.75">
      <c r="A156">
        <v>21</v>
      </c>
      <c r="B156" t="s">
        <v>166</v>
      </c>
      <c r="C156">
        <v>2010</v>
      </c>
      <c r="D156" t="s">
        <v>167</v>
      </c>
      <c r="E156">
        <v>1100</v>
      </c>
      <c r="F156" t="s">
        <v>15</v>
      </c>
      <c r="G156">
        <v>15000</v>
      </c>
      <c r="H156">
        <v>15000</v>
      </c>
      <c r="I156">
        <v>15000</v>
      </c>
      <c r="J156">
        <v>15000</v>
      </c>
      <c r="K156">
        <v>15000</v>
      </c>
    </row>
    <row r="157" spans="1:11" ht="12.75">
      <c r="A157">
        <v>20</v>
      </c>
      <c r="B157" t="s">
        <v>161</v>
      </c>
      <c r="C157">
        <v>2020</v>
      </c>
      <c r="D157" t="s">
        <v>162</v>
      </c>
      <c r="E157">
        <v>1100</v>
      </c>
      <c r="F157" t="s">
        <v>15</v>
      </c>
      <c r="G157">
        <v>24000</v>
      </c>
      <c r="H157">
        <v>20000</v>
      </c>
      <c r="I157">
        <v>20000</v>
      </c>
      <c r="J157">
        <v>20000</v>
      </c>
      <c r="K157">
        <v>20000</v>
      </c>
    </row>
    <row r="158" spans="1:11" ht="12.75">
      <c r="A158">
        <v>10</v>
      </c>
      <c r="B158" t="s">
        <v>289</v>
      </c>
      <c r="C158">
        <v>1219</v>
      </c>
      <c r="D158" t="s">
        <v>144</v>
      </c>
      <c r="E158">
        <v>1101</v>
      </c>
      <c r="F158" t="s">
        <v>27</v>
      </c>
      <c r="G158">
        <v>6000</v>
      </c>
      <c r="H158">
        <v>6000</v>
      </c>
      <c r="I158">
        <v>6000</v>
      </c>
      <c r="J158">
        <v>6000</v>
      </c>
      <c r="K158">
        <v>6000</v>
      </c>
    </row>
    <row r="159" spans="1:11" ht="12.75">
      <c r="A159">
        <v>20</v>
      </c>
      <c r="B159" t="s">
        <v>161</v>
      </c>
      <c r="C159">
        <v>2020</v>
      </c>
      <c r="D159" t="s">
        <v>162</v>
      </c>
      <c r="E159">
        <v>1101</v>
      </c>
      <c r="F159" t="s">
        <v>27</v>
      </c>
      <c r="G159">
        <v>10000</v>
      </c>
      <c r="H159">
        <v>10000</v>
      </c>
      <c r="I159">
        <v>10000</v>
      </c>
      <c r="J159">
        <v>10000</v>
      </c>
      <c r="K159">
        <v>10000</v>
      </c>
    </row>
    <row r="160" spans="1:11" ht="12.75">
      <c r="A160">
        <v>31</v>
      </c>
      <c r="B160" t="s">
        <v>176</v>
      </c>
      <c r="C160">
        <v>2320</v>
      </c>
      <c r="D160" t="s">
        <v>293</v>
      </c>
      <c r="E160">
        <v>1102</v>
      </c>
      <c r="F160" t="s">
        <v>229</v>
      </c>
      <c r="G160">
        <v>1000</v>
      </c>
      <c r="H160">
        <v>1500</v>
      </c>
      <c r="I160">
        <v>1500</v>
      </c>
      <c r="J160">
        <v>1500</v>
      </c>
      <c r="K160">
        <v>1500</v>
      </c>
    </row>
    <row r="161" spans="1:11" ht="12.75">
      <c r="A161">
        <v>34</v>
      </c>
      <c r="B161" t="s">
        <v>181</v>
      </c>
      <c r="C161">
        <v>2544</v>
      </c>
      <c r="D161" t="s">
        <v>182</v>
      </c>
      <c r="E161">
        <v>1102</v>
      </c>
      <c r="F161" t="s">
        <v>3</v>
      </c>
      <c r="G161">
        <v>1500</v>
      </c>
      <c r="H161">
        <v>1500</v>
      </c>
      <c r="I161">
        <v>1500</v>
      </c>
      <c r="J161">
        <v>1500</v>
      </c>
      <c r="K161">
        <v>1500</v>
      </c>
    </row>
    <row r="162" spans="1:11" ht="12.75">
      <c r="A162">
        <v>50</v>
      </c>
      <c r="B162" t="s">
        <v>217</v>
      </c>
      <c r="C162">
        <v>3850</v>
      </c>
      <c r="D162" t="s">
        <v>223</v>
      </c>
      <c r="E162">
        <v>1102</v>
      </c>
      <c r="F162" t="s">
        <v>3</v>
      </c>
      <c r="G162">
        <v>1000</v>
      </c>
      <c r="H162">
        <v>1500</v>
      </c>
      <c r="I162">
        <v>1500</v>
      </c>
      <c r="J162">
        <v>1500</v>
      </c>
      <c r="K162">
        <v>1500</v>
      </c>
    </row>
    <row r="163" spans="1:11" ht="12.75">
      <c r="A163">
        <v>20</v>
      </c>
      <c r="B163" t="s">
        <v>161</v>
      </c>
      <c r="C163">
        <v>2020</v>
      </c>
      <c r="D163" t="s">
        <v>162</v>
      </c>
      <c r="E163">
        <v>1102</v>
      </c>
      <c r="F163" t="s">
        <v>3</v>
      </c>
      <c r="G163">
        <v>5000</v>
      </c>
      <c r="H163">
        <v>2000</v>
      </c>
      <c r="I163">
        <v>2000</v>
      </c>
      <c r="J163">
        <v>2000</v>
      </c>
      <c r="K163">
        <v>2000</v>
      </c>
    </row>
    <row r="164" spans="1:11" ht="12.75">
      <c r="A164">
        <v>34</v>
      </c>
      <c r="B164" t="s">
        <v>181</v>
      </c>
      <c r="C164">
        <v>2533</v>
      </c>
      <c r="D164" t="s">
        <v>188</v>
      </c>
      <c r="E164">
        <v>1102</v>
      </c>
      <c r="F164" t="s">
        <v>3</v>
      </c>
      <c r="G164">
        <v>3500</v>
      </c>
      <c r="H164">
        <v>3500</v>
      </c>
      <c r="I164">
        <v>3500</v>
      </c>
      <c r="J164">
        <v>3500</v>
      </c>
      <c r="K164">
        <v>3500</v>
      </c>
    </row>
    <row r="165" spans="1:11" ht="12.75">
      <c r="A165">
        <v>40</v>
      </c>
      <c r="B165" t="s">
        <v>192</v>
      </c>
      <c r="C165">
        <v>1204</v>
      </c>
      <c r="D165" t="s">
        <v>193</v>
      </c>
      <c r="E165">
        <v>1102</v>
      </c>
      <c r="F165" t="s">
        <v>3</v>
      </c>
      <c r="G165">
        <v>4000</v>
      </c>
      <c r="H165">
        <v>4000</v>
      </c>
      <c r="I165">
        <v>4000</v>
      </c>
      <c r="J165">
        <v>4000</v>
      </c>
      <c r="K165">
        <v>4000</v>
      </c>
    </row>
    <row r="166" spans="1:11" ht="12.75">
      <c r="A166">
        <v>10</v>
      </c>
      <c r="B166" t="s">
        <v>289</v>
      </c>
      <c r="C166">
        <v>1219</v>
      </c>
      <c r="D166" t="s">
        <v>144</v>
      </c>
      <c r="E166">
        <v>1102</v>
      </c>
      <c r="F166" t="s">
        <v>3</v>
      </c>
      <c r="G166">
        <v>5000</v>
      </c>
      <c r="H166">
        <v>4000</v>
      </c>
      <c r="I166">
        <v>4000</v>
      </c>
      <c r="J166">
        <v>4000</v>
      </c>
      <c r="K166">
        <v>4000</v>
      </c>
    </row>
    <row r="167" spans="1:11" ht="12.75">
      <c r="A167">
        <v>30</v>
      </c>
      <c r="B167" t="s">
        <v>169</v>
      </c>
      <c r="C167">
        <v>2420</v>
      </c>
      <c r="D167" t="s">
        <v>172</v>
      </c>
      <c r="E167">
        <v>1102</v>
      </c>
      <c r="F167" t="s">
        <v>3</v>
      </c>
      <c r="G167">
        <v>1000</v>
      </c>
      <c r="H167">
        <v>5000</v>
      </c>
      <c r="I167">
        <v>5000</v>
      </c>
      <c r="J167">
        <v>5000</v>
      </c>
      <c r="K167">
        <v>5000</v>
      </c>
    </row>
    <row r="168" spans="1:11" ht="12.75">
      <c r="A168">
        <v>36</v>
      </c>
      <c r="B168" t="s">
        <v>190</v>
      </c>
      <c r="C168">
        <v>2440</v>
      </c>
      <c r="D168" t="s">
        <v>191</v>
      </c>
      <c r="E168">
        <v>1102</v>
      </c>
      <c r="F168" t="s">
        <v>3</v>
      </c>
      <c r="G168">
        <v>3000</v>
      </c>
      <c r="H168">
        <v>5000</v>
      </c>
      <c r="I168">
        <v>5000</v>
      </c>
      <c r="J168">
        <v>5000</v>
      </c>
      <c r="K168">
        <v>5000</v>
      </c>
    </row>
    <row r="169" spans="1:11" ht="12.75">
      <c r="A169">
        <v>10</v>
      </c>
      <c r="B169" t="s">
        <v>289</v>
      </c>
      <c r="C169">
        <v>1200</v>
      </c>
      <c r="D169" t="s">
        <v>141</v>
      </c>
      <c r="E169">
        <v>1102</v>
      </c>
      <c r="F169" t="s">
        <v>3</v>
      </c>
      <c r="G169">
        <v>6000</v>
      </c>
      <c r="H169">
        <v>6000</v>
      </c>
      <c r="I169">
        <v>6000</v>
      </c>
      <c r="J169">
        <v>6000</v>
      </c>
      <c r="K169">
        <v>6000</v>
      </c>
    </row>
    <row r="170" spans="1:11" ht="12.75">
      <c r="A170">
        <v>51</v>
      </c>
      <c r="B170" t="s">
        <v>227</v>
      </c>
      <c r="C170">
        <v>3700</v>
      </c>
      <c r="D170" t="s">
        <v>227</v>
      </c>
      <c r="E170">
        <v>1102</v>
      </c>
      <c r="F170" t="s">
        <v>3</v>
      </c>
      <c r="G170">
        <v>6000</v>
      </c>
      <c r="H170">
        <v>6000</v>
      </c>
      <c r="I170">
        <v>6000</v>
      </c>
      <c r="J170">
        <v>6000</v>
      </c>
      <c r="K170">
        <v>6000</v>
      </c>
    </row>
    <row r="171" spans="1:11" ht="12.75">
      <c r="A171">
        <v>11</v>
      </c>
      <c r="B171" t="s">
        <v>159</v>
      </c>
      <c r="C171">
        <v>1201</v>
      </c>
      <c r="D171" t="s">
        <v>160</v>
      </c>
      <c r="E171">
        <v>1102</v>
      </c>
      <c r="F171" t="s">
        <v>3</v>
      </c>
      <c r="G171">
        <v>6000</v>
      </c>
      <c r="H171">
        <v>6195</v>
      </c>
      <c r="I171">
        <v>6195</v>
      </c>
      <c r="J171">
        <v>6195</v>
      </c>
      <c r="K171">
        <v>6195</v>
      </c>
    </row>
    <row r="172" spans="1:11" ht="12.75">
      <c r="A172">
        <v>21</v>
      </c>
      <c r="B172" t="s">
        <v>166</v>
      </c>
      <c r="C172">
        <v>2010</v>
      </c>
      <c r="D172" t="s">
        <v>167</v>
      </c>
      <c r="E172">
        <v>1102</v>
      </c>
      <c r="F172" t="s">
        <v>3</v>
      </c>
      <c r="G172">
        <v>10000</v>
      </c>
      <c r="H172">
        <v>10000</v>
      </c>
      <c r="I172">
        <v>10000</v>
      </c>
      <c r="J172">
        <v>10000</v>
      </c>
      <c r="K172">
        <v>10000</v>
      </c>
    </row>
    <row r="173" spans="1:11" ht="12.75">
      <c r="A173">
        <v>10</v>
      </c>
      <c r="B173" t="s">
        <v>289</v>
      </c>
      <c r="C173">
        <v>1000</v>
      </c>
      <c r="D173" t="s">
        <v>135</v>
      </c>
      <c r="E173">
        <v>1102</v>
      </c>
      <c r="F173" t="s">
        <v>3</v>
      </c>
      <c r="G173">
        <v>20000</v>
      </c>
      <c r="H173">
        <v>20650</v>
      </c>
      <c r="I173">
        <v>20650</v>
      </c>
      <c r="J173">
        <v>20650</v>
      </c>
      <c r="K173">
        <v>20650</v>
      </c>
    </row>
    <row r="174" spans="1:11" ht="12.75">
      <c r="A174">
        <v>40</v>
      </c>
      <c r="B174" t="s">
        <v>192</v>
      </c>
      <c r="C174">
        <v>3030</v>
      </c>
      <c r="D174" t="s">
        <v>198</v>
      </c>
      <c r="E174">
        <v>1103</v>
      </c>
      <c r="F174" t="s">
        <v>116</v>
      </c>
      <c r="G174">
        <v>5000</v>
      </c>
      <c r="H174">
        <v>5000</v>
      </c>
      <c r="I174">
        <v>5000</v>
      </c>
      <c r="J174">
        <v>5000</v>
      </c>
      <c r="K174">
        <v>5000</v>
      </c>
    </row>
    <row r="175" spans="1:11" ht="12.75">
      <c r="A175">
        <v>21</v>
      </c>
      <c r="B175" t="s">
        <v>166</v>
      </c>
      <c r="C175">
        <v>2010</v>
      </c>
      <c r="D175" t="s">
        <v>167</v>
      </c>
      <c r="E175">
        <v>1105</v>
      </c>
      <c r="F175" t="s">
        <v>85</v>
      </c>
      <c r="G175">
        <v>33120</v>
      </c>
      <c r="H175">
        <v>40000</v>
      </c>
      <c r="I175">
        <v>40000</v>
      </c>
      <c r="J175">
        <v>40000</v>
      </c>
      <c r="K175">
        <v>40000</v>
      </c>
    </row>
    <row r="176" spans="1:11" ht="12.75">
      <c r="A176">
        <v>20</v>
      </c>
      <c r="B176" t="s">
        <v>161</v>
      </c>
      <c r="C176">
        <v>2020</v>
      </c>
      <c r="D176" t="s">
        <v>162</v>
      </c>
      <c r="E176">
        <v>1106</v>
      </c>
      <c r="F176" t="s">
        <v>59</v>
      </c>
      <c r="G176">
        <v>5000</v>
      </c>
      <c r="H176">
        <v>5000</v>
      </c>
      <c r="I176">
        <v>5000</v>
      </c>
      <c r="J176">
        <v>5000</v>
      </c>
      <c r="K176">
        <v>5000</v>
      </c>
    </row>
    <row r="177" spans="1:11" ht="12.75">
      <c r="A177">
        <v>20</v>
      </c>
      <c r="B177" t="s">
        <v>161</v>
      </c>
      <c r="C177">
        <v>2150</v>
      </c>
      <c r="D177" t="s">
        <v>163</v>
      </c>
      <c r="E177">
        <v>1106</v>
      </c>
      <c r="F177" t="s">
        <v>59</v>
      </c>
      <c r="G177">
        <v>10000</v>
      </c>
      <c r="H177">
        <v>10000</v>
      </c>
      <c r="I177">
        <v>10000</v>
      </c>
      <c r="J177">
        <v>10000</v>
      </c>
      <c r="K177">
        <v>10000</v>
      </c>
    </row>
    <row r="178" spans="1:11" ht="12.75">
      <c r="A178">
        <v>20</v>
      </c>
      <c r="B178" t="s">
        <v>161</v>
      </c>
      <c r="C178">
        <v>2223</v>
      </c>
      <c r="D178" t="s">
        <v>165</v>
      </c>
      <c r="E178">
        <v>1107</v>
      </c>
      <c r="F178" t="s">
        <v>60</v>
      </c>
      <c r="G178">
        <v>40000</v>
      </c>
      <c r="H178">
        <v>20000</v>
      </c>
      <c r="I178">
        <v>20000</v>
      </c>
      <c r="J178">
        <v>20000</v>
      </c>
      <c r="K178">
        <v>20000</v>
      </c>
    </row>
    <row r="179" spans="1:11" ht="12.75">
      <c r="A179">
        <v>20</v>
      </c>
      <c r="B179" t="s">
        <v>161</v>
      </c>
      <c r="C179">
        <v>2020</v>
      </c>
      <c r="D179" t="s">
        <v>162</v>
      </c>
      <c r="E179">
        <v>1107</v>
      </c>
      <c r="F179" t="s">
        <v>60</v>
      </c>
      <c r="G179">
        <v>130000</v>
      </c>
      <c r="H179">
        <v>150000</v>
      </c>
      <c r="I179">
        <v>150000</v>
      </c>
      <c r="J179">
        <v>150000</v>
      </c>
      <c r="K179">
        <v>150000</v>
      </c>
    </row>
    <row r="180" spans="1:11" ht="12.75">
      <c r="A180">
        <v>20</v>
      </c>
      <c r="B180" t="s">
        <v>161</v>
      </c>
      <c r="C180">
        <v>2020</v>
      </c>
      <c r="D180" t="s">
        <v>162</v>
      </c>
      <c r="E180">
        <v>1108</v>
      </c>
      <c r="F180" t="s">
        <v>61</v>
      </c>
      <c r="G180">
        <v>5000</v>
      </c>
      <c r="H180">
        <v>5000</v>
      </c>
      <c r="I180">
        <v>5000</v>
      </c>
      <c r="J180">
        <v>5000</v>
      </c>
      <c r="K180">
        <v>5000</v>
      </c>
    </row>
    <row r="181" spans="1:11" ht="12.75">
      <c r="A181">
        <v>40</v>
      </c>
      <c r="B181" t="s">
        <v>192</v>
      </c>
      <c r="C181">
        <v>3400</v>
      </c>
      <c r="D181" t="s">
        <v>208</v>
      </c>
      <c r="E181">
        <v>1110</v>
      </c>
      <c r="F181" t="s">
        <v>95</v>
      </c>
      <c r="G181">
        <v>1000</v>
      </c>
      <c r="H181">
        <v>1000</v>
      </c>
      <c r="I181">
        <v>1000</v>
      </c>
      <c r="J181">
        <v>1000</v>
      </c>
      <c r="K181">
        <v>1000</v>
      </c>
    </row>
    <row r="182" spans="1:11" ht="12.75">
      <c r="A182">
        <v>31</v>
      </c>
      <c r="B182" t="s">
        <v>176</v>
      </c>
      <c r="C182">
        <v>2320</v>
      </c>
      <c r="D182" t="s">
        <v>293</v>
      </c>
      <c r="E182">
        <v>1110</v>
      </c>
      <c r="F182" t="s">
        <v>95</v>
      </c>
      <c r="G182">
        <v>3000</v>
      </c>
      <c r="H182">
        <v>3000</v>
      </c>
      <c r="I182">
        <v>3000</v>
      </c>
      <c r="J182">
        <v>3000</v>
      </c>
      <c r="K182">
        <v>3000</v>
      </c>
    </row>
    <row r="183" spans="1:11" ht="12.75">
      <c r="A183">
        <v>33</v>
      </c>
      <c r="B183" t="s">
        <v>179</v>
      </c>
      <c r="C183">
        <v>2411</v>
      </c>
      <c r="D183" t="s">
        <v>180</v>
      </c>
      <c r="E183">
        <v>1110</v>
      </c>
      <c r="F183" t="s">
        <v>95</v>
      </c>
      <c r="G183">
        <v>4000</v>
      </c>
      <c r="H183">
        <v>4000</v>
      </c>
      <c r="I183">
        <v>4000</v>
      </c>
      <c r="J183">
        <v>4000</v>
      </c>
      <c r="K183">
        <v>4000</v>
      </c>
    </row>
    <row r="184" spans="1:11" ht="12.75">
      <c r="A184">
        <v>32</v>
      </c>
      <c r="B184" t="s">
        <v>177</v>
      </c>
      <c r="C184">
        <v>2410</v>
      </c>
      <c r="D184" t="s">
        <v>178</v>
      </c>
      <c r="E184">
        <v>1110</v>
      </c>
      <c r="F184" t="s">
        <v>95</v>
      </c>
      <c r="G184">
        <v>30000</v>
      </c>
      <c r="H184">
        <v>30000</v>
      </c>
      <c r="I184">
        <v>30000</v>
      </c>
      <c r="J184">
        <v>30000</v>
      </c>
      <c r="K184">
        <v>30000</v>
      </c>
    </row>
    <row r="185" spans="1:11" ht="12.75">
      <c r="A185">
        <v>31</v>
      </c>
      <c r="B185" t="s">
        <v>176</v>
      </c>
      <c r="C185">
        <v>2320</v>
      </c>
      <c r="D185" t="s">
        <v>293</v>
      </c>
      <c r="E185">
        <v>1110</v>
      </c>
      <c r="F185" t="s">
        <v>18</v>
      </c>
      <c r="G185">
        <v>240000</v>
      </c>
      <c r="H185">
        <v>235000</v>
      </c>
      <c r="I185">
        <v>235000</v>
      </c>
      <c r="J185">
        <v>235000</v>
      </c>
      <c r="K185">
        <v>235000</v>
      </c>
    </row>
    <row r="186" spans="1:11" ht="12.75">
      <c r="A186">
        <v>34</v>
      </c>
      <c r="B186" t="s">
        <v>181</v>
      </c>
      <c r="C186">
        <v>2530</v>
      </c>
      <c r="D186" t="s">
        <v>189</v>
      </c>
      <c r="E186">
        <v>1114</v>
      </c>
      <c r="F186" t="s">
        <v>97</v>
      </c>
      <c r="G186">
        <v>1000</v>
      </c>
      <c r="H186">
        <v>1000</v>
      </c>
      <c r="I186">
        <v>1000</v>
      </c>
      <c r="J186">
        <v>1000</v>
      </c>
      <c r="K186">
        <v>1000</v>
      </c>
    </row>
    <row r="187" spans="1:11" ht="12.75">
      <c r="A187">
        <v>32</v>
      </c>
      <c r="B187" t="s">
        <v>177</v>
      </c>
      <c r="C187">
        <v>2410</v>
      </c>
      <c r="D187" t="s">
        <v>178</v>
      </c>
      <c r="E187">
        <v>1114</v>
      </c>
      <c r="F187" t="s">
        <v>97</v>
      </c>
      <c r="G187">
        <v>50000</v>
      </c>
      <c r="H187">
        <v>50000</v>
      </c>
      <c r="I187">
        <v>50000</v>
      </c>
      <c r="J187">
        <v>50000</v>
      </c>
      <c r="K187">
        <v>50000</v>
      </c>
    </row>
    <row r="188" spans="1:11" ht="12.75">
      <c r="A188">
        <v>34</v>
      </c>
      <c r="B188" t="s">
        <v>181</v>
      </c>
      <c r="C188">
        <v>2533</v>
      </c>
      <c r="D188" t="s">
        <v>188</v>
      </c>
      <c r="E188">
        <v>1114</v>
      </c>
      <c r="F188" t="s">
        <v>97</v>
      </c>
      <c r="G188">
        <v>160000</v>
      </c>
      <c r="H188">
        <v>160000</v>
      </c>
      <c r="I188">
        <v>160000</v>
      </c>
      <c r="J188">
        <v>160000</v>
      </c>
      <c r="K188">
        <v>160000</v>
      </c>
    </row>
    <row r="189" spans="1:11" ht="12.75">
      <c r="A189">
        <v>10</v>
      </c>
      <c r="B189" t="s">
        <v>289</v>
      </c>
      <c r="C189">
        <v>1800</v>
      </c>
      <c r="D189" t="s">
        <v>145</v>
      </c>
      <c r="E189">
        <v>1115</v>
      </c>
      <c r="F189" t="s">
        <v>4</v>
      </c>
      <c r="G189">
        <v>600</v>
      </c>
      <c r="H189">
        <v>600</v>
      </c>
      <c r="I189">
        <v>600</v>
      </c>
      <c r="J189">
        <v>600</v>
      </c>
      <c r="K189">
        <v>600</v>
      </c>
    </row>
    <row r="190" spans="1:11" ht="12.75">
      <c r="A190">
        <v>33</v>
      </c>
      <c r="B190" t="s">
        <v>179</v>
      </c>
      <c r="C190">
        <v>2411</v>
      </c>
      <c r="D190" t="s">
        <v>180</v>
      </c>
      <c r="E190">
        <v>1115</v>
      </c>
      <c r="F190" t="s">
        <v>4</v>
      </c>
      <c r="G190">
        <v>1000</v>
      </c>
      <c r="H190">
        <v>1000</v>
      </c>
      <c r="I190">
        <v>1000</v>
      </c>
      <c r="J190">
        <v>1000</v>
      </c>
      <c r="K190">
        <v>1000</v>
      </c>
    </row>
    <row r="191" spans="1:11" ht="12.75">
      <c r="A191">
        <v>36</v>
      </c>
      <c r="B191" t="s">
        <v>190</v>
      </c>
      <c r="C191">
        <v>2440</v>
      </c>
      <c r="D191" t="s">
        <v>191</v>
      </c>
      <c r="E191">
        <v>1115</v>
      </c>
      <c r="F191" t="s">
        <v>4</v>
      </c>
      <c r="G191">
        <v>0</v>
      </c>
      <c r="H191">
        <v>1000</v>
      </c>
      <c r="I191">
        <v>1000</v>
      </c>
      <c r="J191">
        <v>1000</v>
      </c>
      <c r="K191">
        <v>1000</v>
      </c>
    </row>
    <row r="192" spans="1:11" ht="12.75">
      <c r="A192">
        <v>40</v>
      </c>
      <c r="B192" t="s">
        <v>192</v>
      </c>
      <c r="C192">
        <v>3390</v>
      </c>
      <c r="D192" t="s">
        <v>206</v>
      </c>
      <c r="E192">
        <v>1115</v>
      </c>
      <c r="F192" t="s">
        <v>4</v>
      </c>
      <c r="G192">
        <v>1000</v>
      </c>
      <c r="H192">
        <v>1000</v>
      </c>
      <c r="I192">
        <v>1000</v>
      </c>
      <c r="J192">
        <v>1000</v>
      </c>
      <c r="K192">
        <v>1000</v>
      </c>
    </row>
    <row r="193" spans="1:11" ht="12.75">
      <c r="A193">
        <v>50</v>
      </c>
      <c r="B193" t="s">
        <v>217</v>
      </c>
      <c r="C193">
        <v>2312</v>
      </c>
      <c r="D193" t="s">
        <v>220</v>
      </c>
      <c r="E193">
        <v>1115</v>
      </c>
      <c r="F193" t="s">
        <v>4</v>
      </c>
      <c r="G193">
        <v>1500</v>
      </c>
      <c r="H193">
        <v>1500</v>
      </c>
      <c r="I193">
        <v>1500</v>
      </c>
      <c r="J193">
        <v>1500</v>
      </c>
      <c r="K193">
        <v>1500</v>
      </c>
    </row>
    <row r="194" spans="1:11" ht="12.75">
      <c r="A194">
        <v>30</v>
      </c>
      <c r="B194" t="s">
        <v>169</v>
      </c>
      <c r="C194">
        <v>2420</v>
      </c>
      <c r="D194" t="s">
        <v>172</v>
      </c>
      <c r="E194">
        <v>1115</v>
      </c>
      <c r="F194" t="s">
        <v>4</v>
      </c>
      <c r="G194">
        <v>3000</v>
      </c>
      <c r="H194">
        <v>2000</v>
      </c>
      <c r="I194">
        <v>2000</v>
      </c>
      <c r="J194">
        <v>2000</v>
      </c>
      <c r="K194">
        <v>2000</v>
      </c>
    </row>
    <row r="195" spans="1:11" ht="12.75">
      <c r="A195">
        <v>34</v>
      </c>
      <c r="B195" t="s">
        <v>181</v>
      </c>
      <c r="C195">
        <v>2533</v>
      </c>
      <c r="D195" t="s">
        <v>188</v>
      </c>
      <c r="E195">
        <v>1115</v>
      </c>
      <c r="F195" t="s">
        <v>4</v>
      </c>
      <c r="G195">
        <v>2000</v>
      </c>
      <c r="H195">
        <v>2000</v>
      </c>
      <c r="I195">
        <v>2000</v>
      </c>
      <c r="J195">
        <v>2000</v>
      </c>
      <c r="K195">
        <v>2000</v>
      </c>
    </row>
    <row r="196" spans="1:11" ht="12.75">
      <c r="A196">
        <v>31</v>
      </c>
      <c r="B196" t="s">
        <v>176</v>
      </c>
      <c r="C196">
        <v>2320</v>
      </c>
      <c r="D196" t="s">
        <v>293</v>
      </c>
      <c r="E196">
        <v>1115</v>
      </c>
      <c r="F196" t="s">
        <v>230</v>
      </c>
      <c r="G196">
        <v>3000</v>
      </c>
      <c r="H196">
        <v>3000</v>
      </c>
      <c r="I196">
        <v>3000</v>
      </c>
      <c r="J196">
        <v>3000</v>
      </c>
      <c r="K196">
        <v>3000</v>
      </c>
    </row>
    <row r="197" spans="1:11" ht="12.75">
      <c r="A197">
        <v>10</v>
      </c>
      <c r="B197" t="s">
        <v>289</v>
      </c>
      <c r="C197">
        <v>1001</v>
      </c>
      <c r="D197" t="s">
        <v>136</v>
      </c>
      <c r="E197">
        <v>1115</v>
      </c>
      <c r="F197" t="s">
        <v>4</v>
      </c>
      <c r="G197">
        <v>4000</v>
      </c>
      <c r="H197">
        <v>4130</v>
      </c>
      <c r="I197">
        <v>4130</v>
      </c>
      <c r="J197">
        <v>4130</v>
      </c>
      <c r="K197">
        <v>4130</v>
      </c>
    </row>
    <row r="198" spans="1:11" ht="12.75">
      <c r="A198">
        <v>20</v>
      </c>
      <c r="B198" t="s">
        <v>161</v>
      </c>
      <c r="C198">
        <v>2150</v>
      </c>
      <c r="D198" t="s">
        <v>163</v>
      </c>
      <c r="E198">
        <v>1115</v>
      </c>
      <c r="F198" t="s">
        <v>4</v>
      </c>
      <c r="G198">
        <v>3000</v>
      </c>
      <c r="H198">
        <v>5000</v>
      </c>
      <c r="I198">
        <v>5000</v>
      </c>
      <c r="J198">
        <v>5000</v>
      </c>
      <c r="K198">
        <v>5000</v>
      </c>
    </row>
    <row r="199" spans="1:11" ht="12.75">
      <c r="A199">
        <v>10</v>
      </c>
      <c r="B199" t="s">
        <v>289</v>
      </c>
      <c r="C199">
        <v>1000</v>
      </c>
      <c r="D199" t="s">
        <v>135</v>
      </c>
      <c r="E199">
        <v>1115</v>
      </c>
      <c r="F199" t="s">
        <v>4</v>
      </c>
      <c r="G199">
        <v>6000</v>
      </c>
      <c r="H199">
        <v>6195</v>
      </c>
      <c r="I199">
        <v>6195</v>
      </c>
      <c r="J199">
        <v>6195</v>
      </c>
      <c r="K199">
        <v>6195</v>
      </c>
    </row>
    <row r="200" spans="1:11" ht="12.75">
      <c r="A200">
        <v>10</v>
      </c>
      <c r="B200" t="s">
        <v>289</v>
      </c>
      <c r="C200">
        <v>1200</v>
      </c>
      <c r="D200" t="s">
        <v>141</v>
      </c>
      <c r="E200">
        <v>1115</v>
      </c>
      <c r="F200" t="s">
        <v>4</v>
      </c>
      <c r="G200">
        <v>6000</v>
      </c>
      <c r="H200">
        <v>7000</v>
      </c>
      <c r="I200">
        <v>7000</v>
      </c>
      <c r="J200">
        <v>7000</v>
      </c>
      <c r="K200">
        <v>7000</v>
      </c>
    </row>
    <row r="201" spans="1:11" ht="12.75">
      <c r="A201">
        <v>50</v>
      </c>
      <c r="B201" t="s">
        <v>217</v>
      </c>
      <c r="C201">
        <v>3859</v>
      </c>
      <c r="D201" t="s">
        <v>226</v>
      </c>
      <c r="E201">
        <v>1115</v>
      </c>
      <c r="F201" t="s">
        <v>4</v>
      </c>
      <c r="G201">
        <v>8000</v>
      </c>
      <c r="H201">
        <v>12000</v>
      </c>
      <c r="I201">
        <v>12000</v>
      </c>
      <c r="J201">
        <v>12000</v>
      </c>
      <c r="K201">
        <v>12000</v>
      </c>
    </row>
    <row r="202" spans="1:11" ht="12.75">
      <c r="A202">
        <v>50</v>
      </c>
      <c r="B202" t="s">
        <v>217</v>
      </c>
      <c r="C202">
        <v>2311</v>
      </c>
      <c r="D202" t="s">
        <v>219</v>
      </c>
      <c r="E202">
        <v>1115</v>
      </c>
      <c r="F202" t="s">
        <v>4</v>
      </c>
      <c r="G202">
        <v>30000</v>
      </c>
      <c r="H202">
        <v>20000</v>
      </c>
      <c r="I202">
        <v>20000</v>
      </c>
      <c r="J202">
        <v>20000</v>
      </c>
      <c r="K202">
        <v>20000</v>
      </c>
    </row>
    <row r="203" spans="1:11" ht="12.75">
      <c r="A203">
        <v>34</v>
      </c>
      <c r="B203" t="s">
        <v>181</v>
      </c>
      <c r="C203">
        <v>2530</v>
      </c>
      <c r="D203" t="s">
        <v>189</v>
      </c>
      <c r="E203">
        <v>1115</v>
      </c>
      <c r="F203" t="s">
        <v>4</v>
      </c>
      <c r="G203">
        <v>20000</v>
      </c>
      <c r="H203">
        <v>20000</v>
      </c>
      <c r="I203">
        <v>20000</v>
      </c>
      <c r="J203">
        <v>20000</v>
      </c>
      <c r="K203">
        <v>20000</v>
      </c>
    </row>
    <row r="204" spans="1:11" ht="12.75">
      <c r="A204">
        <v>20</v>
      </c>
      <c r="B204" t="s">
        <v>161</v>
      </c>
      <c r="C204">
        <v>2020</v>
      </c>
      <c r="D204" t="s">
        <v>162</v>
      </c>
      <c r="E204">
        <v>1115</v>
      </c>
      <c r="F204" t="s">
        <v>4</v>
      </c>
      <c r="G204">
        <v>80000</v>
      </c>
      <c r="H204">
        <v>50000</v>
      </c>
      <c r="I204">
        <v>50000</v>
      </c>
      <c r="J204">
        <v>50000</v>
      </c>
      <c r="K204">
        <v>50000</v>
      </c>
    </row>
    <row r="205" spans="1:11" ht="12.75">
      <c r="A205">
        <v>21</v>
      </c>
      <c r="B205" t="s">
        <v>166</v>
      </c>
      <c r="C205">
        <v>2010</v>
      </c>
      <c r="D205" t="s">
        <v>167</v>
      </c>
      <c r="E205">
        <v>1115</v>
      </c>
      <c r="F205" t="s">
        <v>4</v>
      </c>
      <c r="G205">
        <v>85000</v>
      </c>
      <c r="H205">
        <v>85000</v>
      </c>
      <c r="I205">
        <v>85000</v>
      </c>
      <c r="J205">
        <v>85000</v>
      </c>
      <c r="K205">
        <v>85000</v>
      </c>
    </row>
    <row r="206" spans="1:11" ht="12.75">
      <c r="A206">
        <v>34</v>
      </c>
      <c r="B206" t="s">
        <v>181</v>
      </c>
      <c r="C206">
        <v>2534</v>
      </c>
      <c r="D206" t="s">
        <v>187</v>
      </c>
      <c r="E206">
        <v>1115</v>
      </c>
      <c r="F206" t="s">
        <v>4</v>
      </c>
      <c r="G206">
        <v>287000</v>
      </c>
      <c r="H206">
        <v>287000</v>
      </c>
      <c r="I206">
        <v>287000</v>
      </c>
      <c r="J206">
        <v>287000</v>
      </c>
      <c r="K206">
        <v>287000</v>
      </c>
    </row>
    <row r="207" spans="1:11" ht="12.75">
      <c r="A207">
        <v>36</v>
      </c>
      <c r="B207" t="s">
        <v>190</v>
      </c>
      <c r="C207">
        <v>2440</v>
      </c>
      <c r="D207" t="s">
        <v>191</v>
      </c>
      <c r="E207">
        <v>1120</v>
      </c>
      <c r="F207" t="s">
        <v>31</v>
      </c>
      <c r="G207">
        <v>8000</v>
      </c>
      <c r="H207">
        <v>0</v>
      </c>
      <c r="I207">
        <v>0</v>
      </c>
      <c r="J207">
        <v>0</v>
      </c>
      <c r="K207">
        <v>0</v>
      </c>
    </row>
    <row r="208" spans="1:11" ht="12.75">
      <c r="A208">
        <v>31</v>
      </c>
      <c r="B208" t="s">
        <v>176</v>
      </c>
      <c r="C208">
        <v>2320</v>
      </c>
      <c r="D208" t="s">
        <v>293</v>
      </c>
      <c r="E208">
        <v>1120</v>
      </c>
      <c r="F208" t="s">
        <v>231</v>
      </c>
      <c r="G208">
        <v>1000</v>
      </c>
      <c r="H208">
        <v>1000</v>
      </c>
      <c r="I208">
        <v>1000</v>
      </c>
      <c r="J208">
        <v>1000</v>
      </c>
      <c r="K208">
        <v>1000</v>
      </c>
    </row>
    <row r="209" spans="1:11" ht="12.75">
      <c r="A209">
        <v>40</v>
      </c>
      <c r="B209" t="s">
        <v>192</v>
      </c>
      <c r="C209">
        <v>3390</v>
      </c>
      <c r="D209" t="s">
        <v>206</v>
      </c>
      <c r="E209">
        <v>1120</v>
      </c>
      <c r="F209" t="s">
        <v>31</v>
      </c>
      <c r="G209">
        <v>1000</v>
      </c>
      <c r="H209">
        <v>1000</v>
      </c>
      <c r="I209">
        <v>1000</v>
      </c>
      <c r="J209">
        <v>1000</v>
      </c>
      <c r="K209">
        <v>1000</v>
      </c>
    </row>
    <row r="210" spans="1:11" ht="12.75">
      <c r="A210">
        <v>51</v>
      </c>
      <c r="B210" t="s">
        <v>227</v>
      </c>
      <c r="C210">
        <v>3700</v>
      </c>
      <c r="D210" t="s">
        <v>227</v>
      </c>
      <c r="E210">
        <v>1120</v>
      </c>
      <c r="F210" t="s">
        <v>31</v>
      </c>
      <c r="G210">
        <v>1000</v>
      </c>
      <c r="H210">
        <v>1000</v>
      </c>
      <c r="I210">
        <v>1000</v>
      </c>
      <c r="J210">
        <v>1000</v>
      </c>
      <c r="K210">
        <v>1000</v>
      </c>
    </row>
    <row r="211" spans="1:11" ht="12.75">
      <c r="A211">
        <v>32</v>
      </c>
      <c r="B211" t="s">
        <v>177</v>
      </c>
      <c r="C211">
        <v>2410</v>
      </c>
      <c r="D211" t="s">
        <v>178</v>
      </c>
      <c r="E211">
        <v>1120</v>
      </c>
      <c r="F211" t="s">
        <v>31</v>
      </c>
      <c r="G211">
        <v>2000</v>
      </c>
      <c r="H211">
        <v>2000</v>
      </c>
      <c r="I211">
        <v>2000</v>
      </c>
      <c r="J211">
        <v>2000</v>
      </c>
      <c r="K211">
        <v>2000</v>
      </c>
    </row>
    <row r="212" spans="1:11" ht="12.75">
      <c r="A212">
        <v>40</v>
      </c>
      <c r="B212" t="s">
        <v>192</v>
      </c>
      <c r="C212">
        <v>3401</v>
      </c>
      <c r="D212" t="s">
        <v>209</v>
      </c>
      <c r="E212">
        <v>1120</v>
      </c>
      <c r="F212" t="s">
        <v>31</v>
      </c>
      <c r="G212">
        <v>2000</v>
      </c>
      <c r="H212">
        <v>2000</v>
      </c>
      <c r="I212">
        <v>2000</v>
      </c>
      <c r="J212">
        <v>2000</v>
      </c>
      <c r="K212">
        <v>2000</v>
      </c>
    </row>
    <row r="213" spans="1:11" ht="12.75">
      <c r="A213">
        <v>50</v>
      </c>
      <c r="B213" t="s">
        <v>217</v>
      </c>
      <c r="C213">
        <v>3830</v>
      </c>
      <c r="D213" t="s">
        <v>222</v>
      </c>
      <c r="E213">
        <v>1120</v>
      </c>
      <c r="F213" t="s">
        <v>31</v>
      </c>
      <c r="G213">
        <v>2000</v>
      </c>
      <c r="H213">
        <v>2000</v>
      </c>
      <c r="I213">
        <v>2000</v>
      </c>
      <c r="J213">
        <v>2000</v>
      </c>
      <c r="K213">
        <v>2000</v>
      </c>
    </row>
    <row r="214" spans="1:11" ht="12.75">
      <c r="A214">
        <v>50</v>
      </c>
      <c r="B214" t="s">
        <v>217</v>
      </c>
      <c r="C214">
        <v>3850</v>
      </c>
      <c r="D214" t="s">
        <v>223</v>
      </c>
      <c r="E214">
        <v>1120</v>
      </c>
      <c r="F214" t="s">
        <v>31</v>
      </c>
      <c r="G214">
        <v>2000</v>
      </c>
      <c r="H214">
        <v>2500</v>
      </c>
      <c r="I214">
        <v>2500</v>
      </c>
      <c r="J214">
        <v>2500</v>
      </c>
      <c r="K214">
        <v>2500</v>
      </c>
    </row>
    <row r="215" spans="1:11" ht="12.75">
      <c r="A215">
        <v>10</v>
      </c>
      <c r="B215" t="s">
        <v>289</v>
      </c>
      <c r="C215">
        <v>1800</v>
      </c>
      <c r="D215" t="s">
        <v>145</v>
      </c>
      <c r="E215">
        <v>1120</v>
      </c>
      <c r="F215" t="s">
        <v>31</v>
      </c>
      <c r="G215">
        <v>2700</v>
      </c>
      <c r="H215">
        <v>2700</v>
      </c>
      <c r="I215">
        <v>2700</v>
      </c>
      <c r="J215">
        <v>2700</v>
      </c>
      <c r="K215">
        <v>2700</v>
      </c>
    </row>
    <row r="216" spans="1:11" ht="12.75">
      <c r="A216">
        <v>20</v>
      </c>
      <c r="B216" t="s">
        <v>161</v>
      </c>
      <c r="C216">
        <v>2150</v>
      </c>
      <c r="D216" t="s">
        <v>163</v>
      </c>
      <c r="E216">
        <v>1120</v>
      </c>
      <c r="F216" t="s">
        <v>31</v>
      </c>
      <c r="G216">
        <v>3000</v>
      </c>
      <c r="H216">
        <v>3000</v>
      </c>
      <c r="I216">
        <v>3000</v>
      </c>
      <c r="J216">
        <v>3000</v>
      </c>
      <c r="K216">
        <v>3000</v>
      </c>
    </row>
    <row r="217" spans="1:11" ht="12.75">
      <c r="A217">
        <v>50</v>
      </c>
      <c r="B217" t="s">
        <v>217</v>
      </c>
      <c r="C217">
        <v>3859</v>
      </c>
      <c r="D217" t="s">
        <v>226</v>
      </c>
      <c r="E217">
        <v>1120</v>
      </c>
      <c r="F217" t="s">
        <v>31</v>
      </c>
      <c r="G217">
        <v>5000</v>
      </c>
      <c r="H217">
        <v>5000</v>
      </c>
      <c r="I217">
        <v>5000</v>
      </c>
      <c r="J217">
        <v>5000</v>
      </c>
      <c r="K217">
        <v>5000</v>
      </c>
    </row>
    <row r="218" spans="1:11" ht="12.75">
      <c r="A218">
        <v>11</v>
      </c>
      <c r="B218" t="s">
        <v>159</v>
      </c>
      <c r="C218">
        <v>1201</v>
      </c>
      <c r="D218" t="s">
        <v>160</v>
      </c>
      <c r="E218">
        <v>1120</v>
      </c>
      <c r="F218" t="s">
        <v>31</v>
      </c>
      <c r="G218">
        <v>5000</v>
      </c>
      <c r="H218">
        <v>5162.5</v>
      </c>
      <c r="I218">
        <v>5162.5</v>
      </c>
      <c r="J218">
        <v>5162.5</v>
      </c>
      <c r="K218">
        <v>5162.5</v>
      </c>
    </row>
    <row r="219" spans="1:11" ht="12.75">
      <c r="A219">
        <v>34</v>
      </c>
      <c r="B219" t="s">
        <v>181</v>
      </c>
      <c r="C219">
        <v>2530</v>
      </c>
      <c r="D219" t="s">
        <v>189</v>
      </c>
      <c r="E219">
        <v>1120</v>
      </c>
      <c r="F219" t="s">
        <v>31</v>
      </c>
      <c r="G219">
        <v>8000</v>
      </c>
      <c r="H219">
        <v>6000</v>
      </c>
      <c r="I219">
        <v>6000</v>
      </c>
      <c r="J219">
        <v>6000</v>
      </c>
      <c r="K219">
        <v>6000</v>
      </c>
    </row>
    <row r="220" spans="1:11" ht="12.75">
      <c r="A220">
        <v>40</v>
      </c>
      <c r="B220" t="s">
        <v>192</v>
      </c>
      <c r="C220">
        <v>1300</v>
      </c>
      <c r="D220" t="s">
        <v>194</v>
      </c>
      <c r="E220">
        <v>1120</v>
      </c>
      <c r="F220" t="s">
        <v>31</v>
      </c>
      <c r="G220">
        <v>10000</v>
      </c>
      <c r="H220">
        <v>10000</v>
      </c>
      <c r="I220">
        <v>10000</v>
      </c>
      <c r="J220">
        <v>10000</v>
      </c>
      <c r="K220">
        <v>10000</v>
      </c>
    </row>
    <row r="221" spans="1:11" ht="12.75">
      <c r="A221">
        <v>40</v>
      </c>
      <c r="B221" t="s">
        <v>192</v>
      </c>
      <c r="C221">
        <v>1900</v>
      </c>
      <c r="D221" t="s">
        <v>195</v>
      </c>
      <c r="E221">
        <v>1120</v>
      </c>
      <c r="F221" t="s">
        <v>31</v>
      </c>
      <c r="G221">
        <v>10000</v>
      </c>
      <c r="H221">
        <v>10000</v>
      </c>
      <c r="I221">
        <v>10000</v>
      </c>
      <c r="J221">
        <v>10000</v>
      </c>
      <c r="K221">
        <v>10000</v>
      </c>
    </row>
    <row r="222" spans="1:11" ht="12.75">
      <c r="A222">
        <v>20</v>
      </c>
      <c r="B222" t="s">
        <v>161</v>
      </c>
      <c r="C222">
        <v>2020</v>
      </c>
      <c r="D222" t="s">
        <v>162</v>
      </c>
      <c r="E222">
        <v>1120</v>
      </c>
      <c r="F222" t="s">
        <v>31</v>
      </c>
      <c r="G222">
        <v>10000</v>
      </c>
      <c r="H222">
        <v>10000</v>
      </c>
      <c r="I222">
        <v>10000</v>
      </c>
      <c r="J222">
        <v>10000</v>
      </c>
      <c r="K222">
        <v>10000</v>
      </c>
    </row>
    <row r="223" spans="1:11" ht="12.75">
      <c r="A223">
        <v>34</v>
      </c>
      <c r="B223" t="s">
        <v>181</v>
      </c>
      <c r="C223">
        <v>2534</v>
      </c>
      <c r="D223" t="s">
        <v>187</v>
      </c>
      <c r="E223">
        <v>1120</v>
      </c>
      <c r="F223" t="s">
        <v>31</v>
      </c>
      <c r="G223">
        <v>5000</v>
      </c>
      <c r="H223">
        <v>10000</v>
      </c>
      <c r="I223">
        <v>10000</v>
      </c>
      <c r="J223">
        <v>10000</v>
      </c>
      <c r="K223">
        <v>10000</v>
      </c>
    </row>
    <row r="224" spans="1:11" ht="12.75">
      <c r="A224">
        <v>40</v>
      </c>
      <c r="B224" t="s">
        <v>192</v>
      </c>
      <c r="C224">
        <v>3350</v>
      </c>
      <c r="D224" t="s">
        <v>204</v>
      </c>
      <c r="E224">
        <v>1120</v>
      </c>
      <c r="F224" t="s">
        <v>31</v>
      </c>
      <c r="G224">
        <v>10000</v>
      </c>
      <c r="H224">
        <v>10000</v>
      </c>
      <c r="I224">
        <v>10000</v>
      </c>
      <c r="J224">
        <v>10000</v>
      </c>
      <c r="K224">
        <v>10000</v>
      </c>
    </row>
    <row r="225" spans="1:11" ht="12.75">
      <c r="A225">
        <v>40</v>
      </c>
      <c r="B225" t="s">
        <v>192</v>
      </c>
      <c r="C225">
        <v>3400</v>
      </c>
      <c r="D225" t="s">
        <v>208</v>
      </c>
      <c r="E225">
        <v>1120</v>
      </c>
      <c r="F225" t="s">
        <v>31</v>
      </c>
      <c r="G225">
        <v>10000</v>
      </c>
      <c r="H225">
        <v>10000</v>
      </c>
      <c r="I225">
        <v>10000</v>
      </c>
      <c r="J225">
        <v>10000</v>
      </c>
      <c r="K225">
        <v>10000</v>
      </c>
    </row>
    <row r="226" spans="1:11" ht="12.75">
      <c r="A226">
        <v>21</v>
      </c>
      <c r="B226" t="s">
        <v>166</v>
      </c>
      <c r="C226">
        <v>2210</v>
      </c>
      <c r="D226" t="s">
        <v>168</v>
      </c>
      <c r="E226">
        <v>1120</v>
      </c>
      <c r="F226" t="s">
        <v>31</v>
      </c>
      <c r="G226">
        <v>20000</v>
      </c>
      <c r="H226">
        <v>20000</v>
      </c>
      <c r="I226">
        <v>20000</v>
      </c>
      <c r="J226">
        <v>20000</v>
      </c>
      <c r="K226">
        <v>20000</v>
      </c>
    </row>
    <row r="227" spans="1:11" ht="12.75">
      <c r="A227">
        <v>20</v>
      </c>
      <c r="B227" t="s">
        <v>161</v>
      </c>
      <c r="C227">
        <v>2220</v>
      </c>
      <c r="D227" t="s">
        <v>164</v>
      </c>
      <c r="E227">
        <v>1120</v>
      </c>
      <c r="F227" t="s">
        <v>31</v>
      </c>
      <c r="G227">
        <v>20000</v>
      </c>
      <c r="H227">
        <v>20000</v>
      </c>
      <c r="I227">
        <v>20000</v>
      </c>
      <c r="J227">
        <v>20000</v>
      </c>
      <c r="K227">
        <v>20000</v>
      </c>
    </row>
    <row r="228" spans="1:11" ht="12.75">
      <c r="A228">
        <v>36</v>
      </c>
      <c r="B228" t="s">
        <v>190</v>
      </c>
      <c r="C228">
        <v>2510</v>
      </c>
      <c r="D228" t="s">
        <v>239</v>
      </c>
      <c r="E228">
        <v>1120</v>
      </c>
      <c r="F228" t="s">
        <v>240</v>
      </c>
      <c r="G228">
        <v>0</v>
      </c>
      <c r="H228">
        <v>20000</v>
      </c>
      <c r="I228">
        <v>20000</v>
      </c>
      <c r="J228">
        <v>20000</v>
      </c>
      <c r="K228">
        <v>20000</v>
      </c>
    </row>
    <row r="229" spans="1:11" ht="12.75">
      <c r="A229">
        <v>40</v>
      </c>
      <c r="B229" t="s">
        <v>192</v>
      </c>
      <c r="C229">
        <v>2650</v>
      </c>
      <c r="D229" t="s">
        <v>197</v>
      </c>
      <c r="E229">
        <v>1120</v>
      </c>
      <c r="F229" t="s">
        <v>31</v>
      </c>
      <c r="G229">
        <v>20000</v>
      </c>
      <c r="H229">
        <v>20000</v>
      </c>
      <c r="I229">
        <v>20000</v>
      </c>
      <c r="J229">
        <v>20000</v>
      </c>
      <c r="K229">
        <v>20000</v>
      </c>
    </row>
    <row r="230" spans="1:11" ht="12.75">
      <c r="A230">
        <v>33</v>
      </c>
      <c r="B230" t="s">
        <v>179</v>
      </c>
      <c r="C230">
        <v>2411</v>
      </c>
      <c r="D230" t="s">
        <v>180</v>
      </c>
      <c r="E230">
        <v>1120</v>
      </c>
      <c r="F230" t="s">
        <v>31</v>
      </c>
      <c r="G230">
        <v>24000</v>
      </c>
      <c r="H230">
        <v>24000</v>
      </c>
      <c r="I230">
        <v>24000</v>
      </c>
      <c r="J230">
        <v>24000</v>
      </c>
      <c r="K230">
        <v>24000</v>
      </c>
    </row>
    <row r="231" spans="1:11" ht="12.75">
      <c r="A231">
        <v>40</v>
      </c>
      <c r="B231" t="s">
        <v>192</v>
      </c>
      <c r="C231">
        <v>3550</v>
      </c>
      <c r="D231" t="s">
        <v>214</v>
      </c>
      <c r="E231">
        <v>1120</v>
      </c>
      <c r="F231" t="s">
        <v>31</v>
      </c>
      <c r="G231">
        <v>25000</v>
      </c>
      <c r="H231">
        <v>25000</v>
      </c>
      <c r="I231">
        <v>25000</v>
      </c>
      <c r="J231">
        <v>25000</v>
      </c>
      <c r="K231">
        <v>25000</v>
      </c>
    </row>
    <row r="232" spans="1:11" ht="12.75">
      <c r="A232">
        <v>21</v>
      </c>
      <c r="B232" t="s">
        <v>166</v>
      </c>
      <c r="C232">
        <v>2010</v>
      </c>
      <c r="D232" t="s">
        <v>167</v>
      </c>
      <c r="E232">
        <v>1120</v>
      </c>
      <c r="F232" t="s">
        <v>31</v>
      </c>
      <c r="G232">
        <v>20000</v>
      </c>
      <c r="H232">
        <v>30000</v>
      </c>
      <c r="I232">
        <v>30000</v>
      </c>
      <c r="J232">
        <v>30000</v>
      </c>
      <c r="K232">
        <v>30000</v>
      </c>
    </row>
    <row r="233" spans="1:11" ht="12.75">
      <c r="A233">
        <v>34</v>
      </c>
      <c r="B233" t="s">
        <v>181</v>
      </c>
      <c r="C233">
        <v>2533</v>
      </c>
      <c r="D233" t="s">
        <v>188</v>
      </c>
      <c r="E233">
        <v>1120</v>
      </c>
      <c r="F233" t="s">
        <v>31</v>
      </c>
      <c r="G233">
        <v>127130</v>
      </c>
      <c r="H233">
        <v>130000</v>
      </c>
      <c r="I233">
        <v>130000</v>
      </c>
      <c r="J233">
        <v>130000</v>
      </c>
      <c r="K233">
        <v>130000</v>
      </c>
    </row>
    <row r="234" spans="1:11" ht="12.75">
      <c r="A234">
        <v>40</v>
      </c>
      <c r="B234" t="s">
        <v>192</v>
      </c>
      <c r="C234">
        <v>3801</v>
      </c>
      <c r="D234" t="s">
        <v>216</v>
      </c>
      <c r="E234">
        <v>1120</v>
      </c>
      <c r="F234" t="s">
        <v>390</v>
      </c>
      <c r="I234">
        <v>10000</v>
      </c>
      <c r="J234">
        <v>10000</v>
      </c>
      <c r="K234">
        <v>10000</v>
      </c>
    </row>
    <row r="235" spans="1:11" ht="12.75">
      <c r="A235">
        <v>34</v>
      </c>
      <c r="B235" t="s">
        <v>181</v>
      </c>
      <c r="C235">
        <v>2533</v>
      </c>
      <c r="D235" t="s">
        <v>188</v>
      </c>
      <c r="E235">
        <v>1128</v>
      </c>
      <c r="F235" t="s">
        <v>106</v>
      </c>
      <c r="G235">
        <v>10000</v>
      </c>
      <c r="H235">
        <v>15000</v>
      </c>
      <c r="I235">
        <v>15000</v>
      </c>
      <c r="J235">
        <v>15000</v>
      </c>
      <c r="K235">
        <v>15000</v>
      </c>
    </row>
    <row r="236" spans="1:11" ht="12.75">
      <c r="A236">
        <v>34</v>
      </c>
      <c r="B236" t="s">
        <v>181</v>
      </c>
      <c r="C236">
        <v>2530</v>
      </c>
      <c r="D236" t="s">
        <v>189</v>
      </c>
      <c r="E236">
        <v>1128</v>
      </c>
      <c r="F236" t="s">
        <v>106</v>
      </c>
      <c r="G236">
        <v>120000</v>
      </c>
      <c r="H236">
        <v>60000</v>
      </c>
      <c r="I236">
        <v>60000</v>
      </c>
      <c r="J236">
        <v>60000</v>
      </c>
      <c r="K236">
        <v>60000</v>
      </c>
    </row>
    <row r="237" spans="1:11" ht="12.75">
      <c r="A237">
        <v>10</v>
      </c>
      <c r="B237" t="s">
        <v>289</v>
      </c>
      <c r="C237">
        <v>1219</v>
      </c>
      <c r="D237" t="s">
        <v>144</v>
      </c>
      <c r="E237">
        <v>1129</v>
      </c>
      <c r="F237" t="s">
        <v>28</v>
      </c>
      <c r="G237">
        <v>40000</v>
      </c>
      <c r="H237">
        <v>40000</v>
      </c>
      <c r="I237">
        <v>40000</v>
      </c>
      <c r="J237">
        <v>40000</v>
      </c>
      <c r="K237">
        <v>40000</v>
      </c>
    </row>
    <row r="238" spans="1:11" ht="12.75">
      <c r="A238">
        <v>34</v>
      </c>
      <c r="B238" t="s">
        <v>181</v>
      </c>
      <c r="C238">
        <v>2533</v>
      </c>
      <c r="D238" t="s">
        <v>188</v>
      </c>
      <c r="E238">
        <v>1129</v>
      </c>
      <c r="F238" t="s">
        <v>298</v>
      </c>
      <c r="G238">
        <v>45000</v>
      </c>
      <c r="H238">
        <v>45000</v>
      </c>
      <c r="I238">
        <v>45000</v>
      </c>
      <c r="J238">
        <v>45000</v>
      </c>
      <c r="K238">
        <v>45000</v>
      </c>
    </row>
    <row r="239" spans="1:11" ht="12.75">
      <c r="A239">
        <v>10</v>
      </c>
      <c r="B239" t="s">
        <v>289</v>
      </c>
      <c r="C239">
        <v>1005</v>
      </c>
      <c r="D239" t="s">
        <v>139</v>
      </c>
      <c r="E239">
        <v>1130</v>
      </c>
      <c r="F239" t="s">
        <v>16</v>
      </c>
      <c r="G239">
        <v>1000</v>
      </c>
      <c r="H239">
        <v>0</v>
      </c>
      <c r="I239">
        <v>0</v>
      </c>
      <c r="J239">
        <v>0</v>
      </c>
      <c r="K239">
        <v>0</v>
      </c>
    </row>
    <row r="240" spans="1:11" ht="12.75">
      <c r="A240">
        <v>40</v>
      </c>
      <c r="B240" t="s">
        <v>192</v>
      </c>
      <c r="C240">
        <v>1204</v>
      </c>
      <c r="D240" t="s">
        <v>193</v>
      </c>
      <c r="E240">
        <v>1130</v>
      </c>
      <c r="F240" t="s">
        <v>16</v>
      </c>
      <c r="G240">
        <v>1000</v>
      </c>
      <c r="H240">
        <v>1000</v>
      </c>
      <c r="I240">
        <v>1000</v>
      </c>
      <c r="J240">
        <v>1000</v>
      </c>
      <c r="K240">
        <v>1000</v>
      </c>
    </row>
    <row r="241" spans="1:11" ht="12.75">
      <c r="A241">
        <v>21</v>
      </c>
      <c r="B241" t="s">
        <v>166</v>
      </c>
      <c r="C241">
        <v>2010</v>
      </c>
      <c r="D241" t="s">
        <v>167</v>
      </c>
      <c r="E241">
        <v>1130</v>
      </c>
      <c r="F241" t="s">
        <v>16</v>
      </c>
      <c r="G241">
        <v>1000</v>
      </c>
      <c r="H241">
        <v>1000</v>
      </c>
      <c r="I241">
        <v>1000</v>
      </c>
      <c r="J241">
        <v>1000</v>
      </c>
      <c r="K241">
        <v>1000</v>
      </c>
    </row>
    <row r="242" spans="1:11" ht="12.75">
      <c r="A242">
        <v>20</v>
      </c>
      <c r="B242" t="s">
        <v>161</v>
      </c>
      <c r="C242">
        <v>2020</v>
      </c>
      <c r="D242" t="s">
        <v>162</v>
      </c>
      <c r="E242">
        <v>1130</v>
      </c>
      <c r="F242" t="s">
        <v>16</v>
      </c>
      <c r="G242">
        <v>1000</v>
      </c>
      <c r="H242">
        <v>1000</v>
      </c>
      <c r="I242">
        <v>1000</v>
      </c>
      <c r="J242">
        <v>1000</v>
      </c>
      <c r="K242">
        <v>1000</v>
      </c>
    </row>
    <row r="243" spans="1:11" ht="12.75">
      <c r="A243">
        <v>31</v>
      </c>
      <c r="B243" t="s">
        <v>176</v>
      </c>
      <c r="C243">
        <v>2320</v>
      </c>
      <c r="D243" t="s">
        <v>293</v>
      </c>
      <c r="E243">
        <v>1130</v>
      </c>
      <c r="F243" t="s">
        <v>16</v>
      </c>
      <c r="G243">
        <v>1000</v>
      </c>
      <c r="H243">
        <v>1000</v>
      </c>
      <c r="I243">
        <v>1000</v>
      </c>
      <c r="J243">
        <v>1000</v>
      </c>
      <c r="K243">
        <v>1000</v>
      </c>
    </row>
    <row r="244" spans="1:11" ht="12.75">
      <c r="A244">
        <v>34</v>
      </c>
      <c r="B244" t="s">
        <v>181</v>
      </c>
      <c r="C244">
        <v>2533</v>
      </c>
      <c r="D244" t="s">
        <v>188</v>
      </c>
      <c r="E244">
        <v>1130</v>
      </c>
      <c r="F244" t="s">
        <v>16</v>
      </c>
      <c r="G244">
        <v>1000</v>
      </c>
      <c r="H244">
        <v>1000</v>
      </c>
      <c r="I244">
        <v>1000</v>
      </c>
      <c r="J244">
        <v>1000</v>
      </c>
      <c r="K244">
        <v>1000</v>
      </c>
    </row>
    <row r="245" spans="1:11" ht="12.75">
      <c r="A245">
        <v>40</v>
      </c>
      <c r="B245" t="s">
        <v>192</v>
      </c>
      <c r="C245">
        <v>3550</v>
      </c>
      <c r="D245" t="s">
        <v>214</v>
      </c>
      <c r="E245">
        <v>1130</v>
      </c>
      <c r="F245" t="s">
        <v>16</v>
      </c>
      <c r="G245">
        <v>1000</v>
      </c>
      <c r="H245">
        <v>1000</v>
      </c>
      <c r="I245">
        <v>1000</v>
      </c>
      <c r="J245">
        <v>1000</v>
      </c>
      <c r="K245">
        <v>1000</v>
      </c>
    </row>
    <row r="246" spans="1:11" ht="12.75">
      <c r="A246">
        <v>51</v>
      </c>
      <c r="B246" t="s">
        <v>227</v>
      </c>
      <c r="C246">
        <v>3700</v>
      </c>
      <c r="D246" t="s">
        <v>227</v>
      </c>
      <c r="E246">
        <v>1130</v>
      </c>
      <c r="F246" t="s">
        <v>16</v>
      </c>
      <c r="G246">
        <v>1000</v>
      </c>
      <c r="H246">
        <v>1000</v>
      </c>
      <c r="I246">
        <v>1000</v>
      </c>
      <c r="J246">
        <v>1000</v>
      </c>
      <c r="K246">
        <v>1000</v>
      </c>
    </row>
    <row r="247" spans="1:11" ht="12.75">
      <c r="A247">
        <v>50</v>
      </c>
      <c r="B247" t="s">
        <v>217</v>
      </c>
      <c r="C247">
        <v>3859</v>
      </c>
      <c r="D247" t="s">
        <v>226</v>
      </c>
      <c r="E247">
        <v>1130</v>
      </c>
      <c r="F247" t="s">
        <v>16</v>
      </c>
      <c r="G247">
        <v>1000</v>
      </c>
      <c r="H247">
        <v>1000</v>
      </c>
      <c r="I247">
        <v>1000</v>
      </c>
      <c r="J247">
        <v>1000</v>
      </c>
      <c r="K247">
        <v>1000</v>
      </c>
    </row>
    <row r="248" spans="1:11" ht="12.75">
      <c r="A248">
        <v>32</v>
      </c>
      <c r="B248" t="s">
        <v>177</v>
      </c>
      <c r="C248">
        <v>2410</v>
      </c>
      <c r="D248" t="s">
        <v>178</v>
      </c>
      <c r="E248">
        <v>1130</v>
      </c>
      <c r="F248" t="s">
        <v>16</v>
      </c>
      <c r="G248">
        <v>4000</v>
      </c>
      <c r="H248">
        <v>4000</v>
      </c>
      <c r="I248">
        <v>4000</v>
      </c>
      <c r="J248">
        <v>4000</v>
      </c>
      <c r="K248">
        <v>4000</v>
      </c>
    </row>
    <row r="249" spans="1:11" ht="12.75">
      <c r="A249">
        <v>30</v>
      </c>
      <c r="B249" t="s">
        <v>169</v>
      </c>
      <c r="C249">
        <v>2420</v>
      </c>
      <c r="D249" t="s">
        <v>172</v>
      </c>
      <c r="E249">
        <v>1130</v>
      </c>
      <c r="F249" t="s">
        <v>238</v>
      </c>
      <c r="G249">
        <v>0</v>
      </c>
      <c r="H249">
        <v>10000</v>
      </c>
      <c r="I249">
        <v>10000</v>
      </c>
      <c r="J249">
        <v>10000</v>
      </c>
      <c r="K249">
        <v>10000</v>
      </c>
    </row>
    <row r="250" spans="1:11" ht="12.75">
      <c r="A250">
        <v>11</v>
      </c>
      <c r="B250" t="s">
        <v>159</v>
      </c>
      <c r="C250">
        <v>1201</v>
      </c>
      <c r="D250" t="s">
        <v>160</v>
      </c>
      <c r="E250">
        <v>1130</v>
      </c>
      <c r="F250" t="s">
        <v>16</v>
      </c>
      <c r="G250">
        <v>36000</v>
      </c>
      <c r="H250">
        <v>37170</v>
      </c>
      <c r="I250">
        <v>37170</v>
      </c>
      <c r="J250">
        <v>37170</v>
      </c>
      <c r="K250">
        <v>37170</v>
      </c>
    </row>
    <row r="251" spans="1:11" ht="12.75">
      <c r="A251">
        <v>10</v>
      </c>
      <c r="B251" t="s">
        <v>289</v>
      </c>
      <c r="C251">
        <v>8701</v>
      </c>
      <c r="D251" t="s">
        <v>155</v>
      </c>
      <c r="E251">
        <v>1130</v>
      </c>
      <c r="F251" t="s">
        <v>16</v>
      </c>
      <c r="G251">
        <v>40000</v>
      </c>
      <c r="H251">
        <v>40000</v>
      </c>
      <c r="I251">
        <v>40000</v>
      </c>
      <c r="J251">
        <v>40000</v>
      </c>
      <c r="K251">
        <v>40000</v>
      </c>
    </row>
    <row r="252" spans="1:11" ht="12.75">
      <c r="A252">
        <v>10</v>
      </c>
      <c r="B252" t="s">
        <v>289</v>
      </c>
      <c r="C252">
        <v>1219</v>
      </c>
      <c r="D252" t="s">
        <v>144</v>
      </c>
      <c r="E252">
        <v>1130</v>
      </c>
      <c r="F252" t="s">
        <v>16</v>
      </c>
      <c r="G252">
        <v>46000</v>
      </c>
      <c r="H252">
        <v>46000</v>
      </c>
      <c r="I252">
        <v>46000</v>
      </c>
      <c r="J252">
        <v>46000</v>
      </c>
      <c r="K252">
        <v>46000</v>
      </c>
    </row>
    <row r="253" spans="1:11" ht="12.75">
      <c r="A253">
        <v>30</v>
      </c>
      <c r="B253" t="s">
        <v>169</v>
      </c>
      <c r="C253">
        <v>2420</v>
      </c>
      <c r="D253" t="s">
        <v>172</v>
      </c>
      <c r="E253">
        <v>1131</v>
      </c>
      <c r="F253" t="s">
        <v>19</v>
      </c>
      <c r="G253">
        <v>20000</v>
      </c>
      <c r="H253">
        <v>0</v>
      </c>
      <c r="I253">
        <v>0</v>
      </c>
      <c r="J253">
        <v>0</v>
      </c>
      <c r="K253">
        <v>0</v>
      </c>
    </row>
    <row r="254" spans="1:11" ht="12.75">
      <c r="A254">
        <v>36</v>
      </c>
      <c r="B254" t="s">
        <v>190</v>
      </c>
      <c r="C254">
        <v>2440</v>
      </c>
      <c r="D254" t="s">
        <v>191</v>
      </c>
      <c r="E254">
        <v>1131</v>
      </c>
      <c r="F254" t="s">
        <v>19</v>
      </c>
      <c r="G254">
        <v>1000</v>
      </c>
      <c r="H254">
        <v>1000</v>
      </c>
      <c r="I254">
        <v>1000</v>
      </c>
      <c r="J254">
        <v>1000</v>
      </c>
      <c r="K254">
        <v>1000</v>
      </c>
    </row>
    <row r="255" spans="1:11" ht="12.75">
      <c r="A255">
        <v>34</v>
      </c>
      <c r="B255" t="s">
        <v>181</v>
      </c>
      <c r="C255">
        <v>2540</v>
      </c>
      <c r="D255" t="s">
        <v>184</v>
      </c>
      <c r="E255">
        <v>1131</v>
      </c>
      <c r="F255" t="s">
        <v>19</v>
      </c>
      <c r="G255">
        <v>1000</v>
      </c>
      <c r="H255">
        <v>1000</v>
      </c>
      <c r="I255">
        <v>1000</v>
      </c>
      <c r="J255">
        <v>1000</v>
      </c>
      <c r="K255">
        <v>1000</v>
      </c>
    </row>
    <row r="256" spans="1:11" ht="12.75">
      <c r="A256">
        <v>51</v>
      </c>
      <c r="B256" t="s">
        <v>227</v>
      </c>
      <c r="C256">
        <v>3700</v>
      </c>
      <c r="D256" t="s">
        <v>227</v>
      </c>
      <c r="E256">
        <v>1131</v>
      </c>
      <c r="F256" t="s">
        <v>19</v>
      </c>
      <c r="G256">
        <v>1000</v>
      </c>
      <c r="H256">
        <v>1000</v>
      </c>
      <c r="I256">
        <v>1000</v>
      </c>
      <c r="J256">
        <v>1000</v>
      </c>
      <c r="K256">
        <v>1000</v>
      </c>
    </row>
    <row r="257" spans="1:11" ht="12.75">
      <c r="A257">
        <v>50</v>
      </c>
      <c r="B257" t="s">
        <v>217</v>
      </c>
      <c r="C257">
        <v>3830</v>
      </c>
      <c r="D257" t="s">
        <v>222</v>
      </c>
      <c r="E257">
        <v>1131</v>
      </c>
      <c r="F257" t="s">
        <v>19</v>
      </c>
      <c r="G257">
        <v>1000</v>
      </c>
      <c r="H257">
        <v>1000</v>
      </c>
      <c r="I257">
        <v>1000</v>
      </c>
      <c r="J257">
        <v>1000</v>
      </c>
      <c r="K257">
        <v>1000</v>
      </c>
    </row>
    <row r="258" spans="1:11" ht="12.75">
      <c r="A258">
        <v>50</v>
      </c>
      <c r="B258" t="s">
        <v>217</v>
      </c>
      <c r="C258">
        <v>3850</v>
      </c>
      <c r="D258" t="s">
        <v>223</v>
      </c>
      <c r="E258">
        <v>1131</v>
      </c>
      <c r="F258" t="s">
        <v>19</v>
      </c>
      <c r="G258">
        <v>1000</v>
      </c>
      <c r="H258">
        <v>1000</v>
      </c>
      <c r="I258">
        <v>1000</v>
      </c>
      <c r="J258">
        <v>1000</v>
      </c>
      <c r="K258">
        <v>1000</v>
      </c>
    </row>
    <row r="259" spans="1:11" ht="12.75">
      <c r="A259">
        <v>33</v>
      </c>
      <c r="B259" t="s">
        <v>179</v>
      </c>
      <c r="C259">
        <v>2411</v>
      </c>
      <c r="D259" t="s">
        <v>180</v>
      </c>
      <c r="E259">
        <v>1131</v>
      </c>
      <c r="F259" t="s">
        <v>19</v>
      </c>
      <c r="G259">
        <v>2000</v>
      </c>
      <c r="H259">
        <v>2000</v>
      </c>
      <c r="I259">
        <v>2000</v>
      </c>
      <c r="J259">
        <v>2000</v>
      </c>
      <c r="K259">
        <v>2000</v>
      </c>
    </row>
    <row r="260" spans="1:11" ht="12.75">
      <c r="A260">
        <v>40</v>
      </c>
      <c r="B260" t="s">
        <v>192</v>
      </c>
      <c r="C260">
        <v>3401</v>
      </c>
      <c r="D260" t="s">
        <v>209</v>
      </c>
      <c r="E260">
        <v>1131</v>
      </c>
      <c r="F260" t="s">
        <v>19</v>
      </c>
      <c r="G260">
        <v>3000</v>
      </c>
      <c r="H260">
        <v>3000</v>
      </c>
      <c r="I260">
        <v>3000</v>
      </c>
      <c r="J260">
        <v>3000</v>
      </c>
      <c r="K260">
        <v>3000</v>
      </c>
    </row>
    <row r="261" spans="1:11" ht="12.75">
      <c r="A261">
        <v>34</v>
      </c>
      <c r="B261" t="s">
        <v>181</v>
      </c>
      <c r="C261">
        <v>2530</v>
      </c>
      <c r="D261" t="s">
        <v>189</v>
      </c>
      <c r="E261">
        <v>1131</v>
      </c>
      <c r="F261" t="s">
        <v>19</v>
      </c>
      <c r="G261">
        <v>4000</v>
      </c>
      <c r="H261">
        <v>4000</v>
      </c>
      <c r="I261">
        <v>4000</v>
      </c>
      <c r="J261">
        <v>4000</v>
      </c>
      <c r="K261">
        <v>4000</v>
      </c>
    </row>
    <row r="262" spans="1:11" ht="12.75">
      <c r="A262">
        <v>40</v>
      </c>
      <c r="B262" t="s">
        <v>192</v>
      </c>
      <c r="C262">
        <v>1900</v>
      </c>
      <c r="D262" t="s">
        <v>195</v>
      </c>
      <c r="E262">
        <v>1131</v>
      </c>
      <c r="F262" t="s">
        <v>19</v>
      </c>
      <c r="G262">
        <v>7000</v>
      </c>
      <c r="H262">
        <v>7000</v>
      </c>
      <c r="I262">
        <v>7000</v>
      </c>
      <c r="J262">
        <v>7000</v>
      </c>
      <c r="K262">
        <v>7000</v>
      </c>
    </row>
    <row r="263" spans="1:11" ht="12.75">
      <c r="A263">
        <v>50</v>
      </c>
      <c r="B263" t="s">
        <v>217</v>
      </c>
      <c r="C263">
        <v>2311</v>
      </c>
      <c r="D263" t="s">
        <v>219</v>
      </c>
      <c r="E263">
        <v>1131</v>
      </c>
      <c r="F263" t="s">
        <v>19</v>
      </c>
      <c r="G263">
        <v>6000</v>
      </c>
      <c r="H263">
        <v>8000</v>
      </c>
      <c r="I263">
        <v>8000</v>
      </c>
      <c r="J263">
        <v>8000</v>
      </c>
      <c r="K263">
        <v>8000</v>
      </c>
    </row>
    <row r="264" spans="1:11" ht="12.75">
      <c r="A264">
        <v>40</v>
      </c>
      <c r="B264" t="s">
        <v>192</v>
      </c>
      <c r="C264">
        <v>1204</v>
      </c>
      <c r="D264" t="s">
        <v>193</v>
      </c>
      <c r="E264">
        <v>1131</v>
      </c>
      <c r="F264" t="s">
        <v>19</v>
      </c>
      <c r="G264">
        <v>10000</v>
      </c>
      <c r="H264">
        <v>10000</v>
      </c>
      <c r="I264">
        <v>10000</v>
      </c>
      <c r="J264">
        <v>10000</v>
      </c>
      <c r="K264">
        <v>10000</v>
      </c>
    </row>
    <row r="265" spans="1:11" ht="12.75">
      <c r="A265">
        <v>21</v>
      </c>
      <c r="B265" t="s">
        <v>166</v>
      </c>
      <c r="C265">
        <v>2010</v>
      </c>
      <c r="D265" t="s">
        <v>167</v>
      </c>
      <c r="E265">
        <v>1131</v>
      </c>
      <c r="F265" t="s">
        <v>19</v>
      </c>
      <c r="G265">
        <v>10000</v>
      </c>
      <c r="H265">
        <v>10000</v>
      </c>
      <c r="I265">
        <v>10000</v>
      </c>
      <c r="J265">
        <v>10000</v>
      </c>
      <c r="K265">
        <v>10000</v>
      </c>
    </row>
    <row r="266" spans="1:11" ht="12.75">
      <c r="A266">
        <v>34</v>
      </c>
      <c r="B266" t="s">
        <v>181</v>
      </c>
      <c r="C266">
        <v>2533</v>
      </c>
      <c r="D266" t="s">
        <v>188</v>
      </c>
      <c r="E266">
        <v>1131</v>
      </c>
      <c r="F266" t="s">
        <v>19</v>
      </c>
      <c r="G266">
        <v>20000</v>
      </c>
      <c r="H266">
        <v>10000</v>
      </c>
      <c r="I266">
        <v>10000</v>
      </c>
      <c r="J266">
        <v>10000</v>
      </c>
      <c r="K266">
        <v>10000</v>
      </c>
    </row>
    <row r="267" spans="1:11" ht="12.75">
      <c r="A267">
        <v>40</v>
      </c>
      <c r="B267" t="s">
        <v>192</v>
      </c>
      <c r="C267">
        <v>3390</v>
      </c>
      <c r="D267" t="s">
        <v>206</v>
      </c>
      <c r="E267">
        <v>1131</v>
      </c>
      <c r="F267" t="s">
        <v>19</v>
      </c>
      <c r="G267">
        <v>10000</v>
      </c>
      <c r="H267">
        <v>10000</v>
      </c>
      <c r="I267">
        <v>10000</v>
      </c>
      <c r="J267">
        <v>10000</v>
      </c>
      <c r="K267">
        <v>10000</v>
      </c>
    </row>
    <row r="268" spans="1:11" ht="12.75">
      <c r="A268">
        <v>40</v>
      </c>
      <c r="B268" t="s">
        <v>192</v>
      </c>
      <c r="C268">
        <v>3400</v>
      </c>
      <c r="D268" t="s">
        <v>208</v>
      </c>
      <c r="E268">
        <v>1131</v>
      </c>
      <c r="F268" t="s">
        <v>19</v>
      </c>
      <c r="G268">
        <v>10000</v>
      </c>
      <c r="H268">
        <v>10000</v>
      </c>
      <c r="I268">
        <v>10000</v>
      </c>
      <c r="J268">
        <v>10000</v>
      </c>
      <c r="K268">
        <v>10000</v>
      </c>
    </row>
    <row r="269" spans="1:11" ht="12.75">
      <c r="A269">
        <v>11</v>
      </c>
      <c r="B269" t="s">
        <v>159</v>
      </c>
      <c r="C269">
        <v>1201</v>
      </c>
      <c r="D269" t="s">
        <v>160</v>
      </c>
      <c r="E269">
        <v>1131</v>
      </c>
      <c r="F269" t="s">
        <v>19</v>
      </c>
      <c r="G269">
        <v>12500</v>
      </c>
      <c r="H269">
        <v>12906.25</v>
      </c>
      <c r="I269">
        <v>12906.25</v>
      </c>
      <c r="J269">
        <v>12906.25</v>
      </c>
      <c r="K269">
        <v>12906.25</v>
      </c>
    </row>
    <row r="270" spans="1:11" ht="12.75">
      <c r="A270">
        <v>31</v>
      </c>
      <c r="B270" t="s">
        <v>176</v>
      </c>
      <c r="C270">
        <v>2320</v>
      </c>
      <c r="D270" t="s">
        <v>293</v>
      </c>
      <c r="E270">
        <v>1131</v>
      </c>
      <c r="F270" t="s">
        <v>19</v>
      </c>
      <c r="G270">
        <v>13400</v>
      </c>
      <c r="H270">
        <v>13400</v>
      </c>
      <c r="I270">
        <v>13400</v>
      </c>
      <c r="J270">
        <v>13400</v>
      </c>
      <c r="K270">
        <v>13400</v>
      </c>
    </row>
    <row r="271" spans="1:11" ht="12.75">
      <c r="A271">
        <v>32</v>
      </c>
      <c r="B271" t="s">
        <v>177</v>
      </c>
      <c r="C271">
        <v>2410</v>
      </c>
      <c r="D271" t="s">
        <v>178</v>
      </c>
      <c r="E271">
        <v>1131</v>
      </c>
      <c r="F271" t="s">
        <v>19</v>
      </c>
      <c r="G271">
        <v>20000</v>
      </c>
      <c r="H271">
        <v>20000</v>
      </c>
      <c r="I271">
        <v>20000</v>
      </c>
      <c r="J271">
        <v>20000</v>
      </c>
      <c r="K271">
        <v>20000</v>
      </c>
    </row>
    <row r="272" spans="1:11" ht="12.75">
      <c r="A272">
        <v>20</v>
      </c>
      <c r="B272" t="s">
        <v>161</v>
      </c>
      <c r="C272">
        <v>2020</v>
      </c>
      <c r="D272" t="s">
        <v>162</v>
      </c>
      <c r="E272">
        <v>1131</v>
      </c>
      <c r="F272" t="s">
        <v>19</v>
      </c>
      <c r="G272">
        <v>30000</v>
      </c>
      <c r="H272">
        <v>25000</v>
      </c>
      <c r="I272">
        <v>25000</v>
      </c>
      <c r="J272">
        <v>25000</v>
      </c>
      <c r="K272">
        <v>25000</v>
      </c>
    </row>
    <row r="273" spans="1:11" ht="12.75">
      <c r="A273">
        <v>10</v>
      </c>
      <c r="B273" t="s">
        <v>289</v>
      </c>
      <c r="C273">
        <v>1200</v>
      </c>
      <c r="D273" t="s">
        <v>141</v>
      </c>
      <c r="E273">
        <v>1131</v>
      </c>
      <c r="F273" t="s">
        <v>19</v>
      </c>
      <c r="G273">
        <v>36000</v>
      </c>
      <c r="H273">
        <v>36000</v>
      </c>
      <c r="I273">
        <v>36000</v>
      </c>
      <c r="J273">
        <v>36000</v>
      </c>
      <c r="K273">
        <v>36000</v>
      </c>
    </row>
    <row r="274" spans="1:11" ht="12.75">
      <c r="A274">
        <v>10</v>
      </c>
      <c r="B274" t="s">
        <v>289</v>
      </c>
      <c r="C274">
        <v>1219</v>
      </c>
      <c r="D274" t="s">
        <v>144</v>
      </c>
      <c r="E274">
        <v>1131</v>
      </c>
      <c r="F274" t="s">
        <v>19</v>
      </c>
      <c r="G274">
        <v>143000</v>
      </c>
      <c r="H274">
        <v>143000</v>
      </c>
      <c r="I274">
        <v>143000</v>
      </c>
      <c r="J274">
        <v>143000</v>
      </c>
      <c r="K274">
        <v>143000</v>
      </c>
    </row>
    <row r="275" spans="1:11" ht="12.75">
      <c r="A275">
        <v>10</v>
      </c>
      <c r="B275" t="s">
        <v>289</v>
      </c>
      <c r="C275">
        <v>1210</v>
      </c>
      <c r="D275" t="s">
        <v>143</v>
      </c>
      <c r="E275">
        <v>1131</v>
      </c>
      <c r="F275" t="s">
        <v>19</v>
      </c>
      <c r="G275">
        <v>12000</v>
      </c>
      <c r="H275">
        <v>163895</v>
      </c>
      <c r="I275">
        <v>163895</v>
      </c>
      <c r="J275">
        <v>163895</v>
      </c>
      <c r="K275">
        <v>163895</v>
      </c>
    </row>
    <row r="276" spans="1:7" ht="12.75">
      <c r="A276">
        <v>34</v>
      </c>
      <c r="B276" t="s">
        <v>181</v>
      </c>
      <c r="C276">
        <v>2544</v>
      </c>
      <c r="D276" t="s">
        <v>182</v>
      </c>
      <c r="E276">
        <v>1131</v>
      </c>
      <c r="F276" t="s">
        <v>19</v>
      </c>
      <c r="G276">
        <v>1000</v>
      </c>
    </row>
    <row r="277" spans="1:11" ht="12.75">
      <c r="A277">
        <v>10</v>
      </c>
      <c r="B277" t="s">
        <v>289</v>
      </c>
      <c r="C277">
        <v>8701</v>
      </c>
      <c r="D277" t="s">
        <v>155</v>
      </c>
      <c r="E277">
        <v>1132</v>
      </c>
      <c r="F277" t="s">
        <v>45</v>
      </c>
      <c r="G277">
        <v>24000</v>
      </c>
      <c r="H277">
        <v>24000</v>
      </c>
      <c r="I277">
        <v>24000</v>
      </c>
      <c r="J277">
        <v>24000</v>
      </c>
      <c r="K277">
        <v>24000</v>
      </c>
    </row>
    <row r="278" spans="1:11" ht="12.75">
      <c r="A278">
        <v>10</v>
      </c>
      <c r="B278" t="s">
        <v>289</v>
      </c>
      <c r="C278">
        <v>1005</v>
      </c>
      <c r="D278" t="s">
        <v>139</v>
      </c>
      <c r="E278">
        <v>1140</v>
      </c>
      <c r="F278" t="s">
        <v>5</v>
      </c>
      <c r="G278">
        <v>10000</v>
      </c>
      <c r="H278">
        <v>0</v>
      </c>
      <c r="I278">
        <v>0</v>
      </c>
      <c r="J278">
        <v>0</v>
      </c>
      <c r="K278">
        <v>0</v>
      </c>
    </row>
    <row r="279" spans="1:11" ht="12.75">
      <c r="A279">
        <v>10</v>
      </c>
      <c r="B279" t="s">
        <v>289</v>
      </c>
      <c r="C279">
        <v>1210</v>
      </c>
      <c r="D279" t="s">
        <v>143</v>
      </c>
      <c r="E279">
        <v>1140</v>
      </c>
      <c r="F279" t="s">
        <v>5</v>
      </c>
      <c r="G279">
        <v>12000</v>
      </c>
      <c r="H279">
        <v>0</v>
      </c>
      <c r="I279">
        <v>0</v>
      </c>
      <c r="J279">
        <v>0</v>
      </c>
      <c r="K279">
        <v>0</v>
      </c>
    </row>
    <row r="280" spans="1:11" ht="12.75">
      <c r="A280">
        <v>10</v>
      </c>
      <c r="B280" t="s">
        <v>289</v>
      </c>
      <c r="C280">
        <v>1219</v>
      </c>
      <c r="D280" t="s">
        <v>144</v>
      </c>
      <c r="E280">
        <v>1140</v>
      </c>
      <c r="F280" t="s">
        <v>5</v>
      </c>
      <c r="G280">
        <v>3000</v>
      </c>
      <c r="H280">
        <v>0</v>
      </c>
      <c r="I280">
        <v>0</v>
      </c>
      <c r="J280">
        <v>0</v>
      </c>
      <c r="K280">
        <v>0</v>
      </c>
    </row>
    <row r="281" spans="1:11" ht="12.75">
      <c r="A281">
        <v>50</v>
      </c>
      <c r="B281" t="s">
        <v>217</v>
      </c>
      <c r="C281">
        <v>3859</v>
      </c>
      <c r="D281" t="s">
        <v>226</v>
      </c>
      <c r="E281">
        <v>1140</v>
      </c>
      <c r="F281" t="s">
        <v>5</v>
      </c>
      <c r="G281">
        <v>500</v>
      </c>
      <c r="H281">
        <v>500</v>
      </c>
      <c r="I281">
        <v>500</v>
      </c>
      <c r="J281">
        <v>500</v>
      </c>
      <c r="K281">
        <v>500</v>
      </c>
    </row>
    <row r="282" spans="1:11" ht="12.75">
      <c r="A282">
        <v>40</v>
      </c>
      <c r="B282" t="s">
        <v>192</v>
      </c>
      <c r="C282">
        <v>1900</v>
      </c>
      <c r="D282" t="s">
        <v>195</v>
      </c>
      <c r="E282">
        <v>1140</v>
      </c>
      <c r="F282" t="s">
        <v>5</v>
      </c>
      <c r="G282">
        <v>1000</v>
      </c>
      <c r="H282">
        <v>1000</v>
      </c>
      <c r="I282">
        <v>1000</v>
      </c>
      <c r="J282">
        <v>1000</v>
      </c>
      <c r="K282">
        <v>1000</v>
      </c>
    </row>
    <row r="283" spans="1:11" ht="12.75">
      <c r="A283">
        <v>31</v>
      </c>
      <c r="B283" t="s">
        <v>176</v>
      </c>
      <c r="C283">
        <v>2320</v>
      </c>
      <c r="D283" t="s">
        <v>293</v>
      </c>
      <c r="E283">
        <v>1140</v>
      </c>
      <c r="F283" t="s">
        <v>232</v>
      </c>
      <c r="G283">
        <v>1000</v>
      </c>
      <c r="H283">
        <v>1000</v>
      </c>
      <c r="I283">
        <v>1000</v>
      </c>
      <c r="J283">
        <v>1000</v>
      </c>
      <c r="K283">
        <v>1000</v>
      </c>
    </row>
    <row r="284" spans="1:11" ht="12.75">
      <c r="A284">
        <v>40</v>
      </c>
      <c r="B284" t="s">
        <v>192</v>
      </c>
      <c r="C284">
        <v>3550</v>
      </c>
      <c r="D284" t="s">
        <v>214</v>
      </c>
      <c r="E284">
        <v>1140</v>
      </c>
      <c r="F284" t="s">
        <v>5</v>
      </c>
      <c r="G284">
        <v>1000</v>
      </c>
      <c r="H284">
        <v>1000</v>
      </c>
      <c r="I284">
        <v>1000</v>
      </c>
      <c r="J284">
        <v>1000</v>
      </c>
      <c r="K284">
        <v>1000</v>
      </c>
    </row>
    <row r="285" spans="1:11" ht="12.75">
      <c r="A285">
        <v>34</v>
      </c>
      <c r="B285" t="s">
        <v>181</v>
      </c>
      <c r="C285">
        <v>2533</v>
      </c>
      <c r="D285" t="s">
        <v>188</v>
      </c>
      <c r="E285">
        <v>1140</v>
      </c>
      <c r="F285" t="s">
        <v>5</v>
      </c>
      <c r="G285">
        <v>5000</v>
      </c>
      <c r="H285">
        <v>5000</v>
      </c>
      <c r="I285">
        <v>5000</v>
      </c>
      <c r="J285">
        <v>5000</v>
      </c>
      <c r="K285">
        <v>5000</v>
      </c>
    </row>
    <row r="286" spans="1:11" ht="12.75">
      <c r="A286">
        <v>50</v>
      </c>
      <c r="B286" t="s">
        <v>217</v>
      </c>
      <c r="C286">
        <v>3850</v>
      </c>
      <c r="D286" t="s">
        <v>223</v>
      </c>
      <c r="E286">
        <v>1140</v>
      </c>
      <c r="F286" t="s">
        <v>5</v>
      </c>
      <c r="G286">
        <v>7500</v>
      </c>
      <c r="H286">
        <v>5000</v>
      </c>
      <c r="I286">
        <v>5000</v>
      </c>
      <c r="J286">
        <v>5000</v>
      </c>
      <c r="K286">
        <v>5000</v>
      </c>
    </row>
    <row r="287" spans="1:11" ht="12.75">
      <c r="A287">
        <v>40</v>
      </c>
      <c r="B287" t="s">
        <v>192</v>
      </c>
      <c r="C287">
        <v>1204</v>
      </c>
      <c r="D287" t="s">
        <v>193</v>
      </c>
      <c r="E287">
        <v>1140</v>
      </c>
      <c r="F287" t="s">
        <v>5</v>
      </c>
      <c r="G287">
        <v>10000</v>
      </c>
      <c r="H287">
        <v>10000</v>
      </c>
      <c r="I287">
        <v>10000</v>
      </c>
      <c r="J287">
        <v>10000</v>
      </c>
      <c r="K287">
        <v>10000</v>
      </c>
    </row>
    <row r="288" spans="1:11" ht="12.75">
      <c r="A288">
        <v>40</v>
      </c>
      <c r="B288" t="s">
        <v>192</v>
      </c>
      <c r="C288">
        <v>3400</v>
      </c>
      <c r="D288" t="s">
        <v>208</v>
      </c>
      <c r="E288">
        <v>1140</v>
      </c>
      <c r="F288" t="s">
        <v>5</v>
      </c>
      <c r="G288">
        <v>10000</v>
      </c>
      <c r="H288">
        <v>10000</v>
      </c>
      <c r="I288">
        <v>10000</v>
      </c>
      <c r="J288">
        <v>10000</v>
      </c>
      <c r="K288">
        <v>10000</v>
      </c>
    </row>
    <row r="289" spans="1:11" ht="12.75">
      <c r="A289">
        <v>10</v>
      </c>
      <c r="B289" t="s">
        <v>289</v>
      </c>
      <c r="C289">
        <v>1000</v>
      </c>
      <c r="D289" t="s">
        <v>135</v>
      </c>
      <c r="E289">
        <v>1140</v>
      </c>
      <c r="F289" t="s">
        <v>5</v>
      </c>
      <c r="G289">
        <v>12000</v>
      </c>
      <c r="H289">
        <v>12390</v>
      </c>
      <c r="I289">
        <v>12390</v>
      </c>
      <c r="J289">
        <v>12390</v>
      </c>
      <c r="K289">
        <v>12390</v>
      </c>
    </row>
    <row r="290" spans="1:11" ht="12.75">
      <c r="A290">
        <v>21</v>
      </c>
      <c r="B290" t="s">
        <v>166</v>
      </c>
      <c r="C290">
        <v>2010</v>
      </c>
      <c r="D290" t="s">
        <v>167</v>
      </c>
      <c r="E290">
        <v>1140</v>
      </c>
      <c r="F290" t="s">
        <v>5</v>
      </c>
      <c r="G290">
        <v>20000</v>
      </c>
      <c r="H290">
        <v>20000</v>
      </c>
      <c r="I290">
        <v>20000</v>
      </c>
      <c r="J290">
        <v>20000</v>
      </c>
      <c r="K290">
        <v>20000</v>
      </c>
    </row>
    <row r="291" spans="1:11" ht="12.75">
      <c r="A291">
        <v>50</v>
      </c>
      <c r="B291" t="s">
        <v>217</v>
      </c>
      <c r="C291">
        <v>3252</v>
      </c>
      <c r="D291" t="s">
        <v>221</v>
      </c>
      <c r="E291">
        <v>1140</v>
      </c>
      <c r="F291" t="s">
        <v>5</v>
      </c>
      <c r="G291">
        <v>20000</v>
      </c>
      <c r="H291">
        <v>20000</v>
      </c>
      <c r="I291">
        <v>20000</v>
      </c>
      <c r="J291">
        <v>20000</v>
      </c>
      <c r="K291">
        <v>20000</v>
      </c>
    </row>
    <row r="292" spans="1:11" ht="12.75">
      <c r="A292">
        <v>20</v>
      </c>
      <c r="B292" t="s">
        <v>161</v>
      </c>
      <c r="C292">
        <v>2020</v>
      </c>
      <c r="D292" t="s">
        <v>162</v>
      </c>
      <c r="E292">
        <v>1140</v>
      </c>
      <c r="F292" t="s">
        <v>5</v>
      </c>
      <c r="G292">
        <v>20000</v>
      </c>
      <c r="H292">
        <v>30000</v>
      </c>
      <c r="I292">
        <v>30000</v>
      </c>
      <c r="J292">
        <v>30000</v>
      </c>
      <c r="K292">
        <v>30000</v>
      </c>
    </row>
    <row r="293" spans="1:11" ht="12.75">
      <c r="A293">
        <v>10</v>
      </c>
      <c r="B293" t="s">
        <v>289</v>
      </c>
      <c r="C293">
        <v>1200</v>
      </c>
      <c r="D293" t="s">
        <v>141</v>
      </c>
      <c r="E293">
        <v>1140</v>
      </c>
      <c r="F293" t="s">
        <v>5</v>
      </c>
      <c r="G293">
        <v>75000</v>
      </c>
      <c r="H293">
        <v>50000</v>
      </c>
      <c r="I293">
        <v>50000</v>
      </c>
      <c r="J293">
        <v>50000</v>
      </c>
      <c r="K293">
        <v>50000</v>
      </c>
    </row>
    <row r="294" spans="1:7" ht="12.75">
      <c r="A294">
        <v>34</v>
      </c>
      <c r="B294" t="s">
        <v>181</v>
      </c>
      <c r="C294">
        <v>2530</v>
      </c>
      <c r="D294" t="s">
        <v>189</v>
      </c>
      <c r="E294">
        <v>1140</v>
      </c>
      <c r="F294" t="s">
        <v>5</v>
      </c>
      <c r="G294">
        <v>5000</v>
      </c>
    </row>
    <row r="295" spans="1:7" ht="12.75">
      <c r="A295">
        <v>34</v>
      </c>
      <c r="B295" t="s">
        <v>181</v>
      </c>
      <c r="C295">
        <v>2544</v>
      </c>
      <c r="D295" t="s">
        <v>182</v>
      </c>
      <c r="E295">
        <v>1140</v>
      </c>
      <c r="F295" t="s">
        <v>5</v>
      </c>
      <c r="G295">
        <v>4000</v>
      </c>
    </row>
    <row r="296" spans="1:11" ht="12.75">
      <c r="A296">
        <v>10</v>
      </c>
      <c r="B296" t="s">
        <v>289</v>
      </c>
      <c r="C296">
        <v>1200</v>
      </c>
      <c r="D296" t="s">
        <v>141</v>
      </c>
      <c r="E296">
        <v>1141</v>
      </c>
      <c r="F296" t="s">
        <v>6</v>
      </c>
      <c r="G296">
        <v>5000</v>
      </c>
      <c r="H296">
        <v>5000</v>
      </c>
      <c r="I296">
        <v>5000</v>
      </c>
      <c r="J296">
        <v>5000</v>
      </c>
      <c r="K296">
        <v>5000</v>
      </c>
    </row>
    <row r="297" spans="1:11" ht="12.75">
      <c r="A297">
        <v>10</v>
      </c>
      <c r="B297" t="s">
        <v>289</v>
      </c>
      <c r="C297">
        <v>1000</v>
      </c>
      <c r="D297" t="s">
        <v>135</v>
      </c>
      <c r="E297">
        <v>1141</v>
      </c>
      <c r="F297" t="s">
        <v>6</v>
      </c>
      <c r="G297">
        <v>16000</v>
      </c>
      <c r="H297">
        <v>16520</v>
      </c>
      <c r="I297">
        <v>16520</v>
      </c>
      <c r="J297">
        <v>16520</v>
      </c>
      <c r="K297">
        <v>16520</v>
      </c>
    </row>
    <row r="298" spans="1:11" ht="12.75">
      <c r="A298">
        <v>10</v>
      </c>
      <c r="B298" t="s">
        <v>289</v>
      </c>
      <c r="C298">
        <v>1005</v>
      </c>
      <c r="D298" t="s">
        <v>139</v>
      </c>
      <c r="E298">
        <v>1150</v>
      </c>
      <c r="F298" t="s">
        <v>7</v>
      </c>
      <c r="G298">
        <v>6000</v>
      </c>
      <c r="H298">
        <v>0</v>
      </c>
      <c r="I298">
        <v>0</v>
      </c>
      <c r="J298">
        <v>0</v>
      </c>
      <c r="K298">
        <v>0</v>
      </c>
    </row>
    <row r="299" spans="1:11" ht="12.75">
      <c r="A299">
        <v>51</v>
      </c>
      <c r="B299" t="s">
        <v>227</v>
      </c>
      <c r="C299">
        <v>3700</v>
      </c>
      <c r="D299" t="s">
        <v>227</v>
      </c>
      <c r="E299">
        <v>1150</v>
      </c>
      <c r="F299" t="s">
        <v>7</v>
      </c>
      <c r="G299">
        <v>1000</v>
      </c>
      <c r="H299">
        <v>1000</v>
      </c>
      <c r="I299">
        <v>1000</v>
      </c>
      <c r="J299">
        <v>1000</v>
      </c>
      <c r="K299">
        <v>1000</v>
      </c>
    </row>
    <row r="300" spans="1:11" ht="12.75">
      <c r="A300">
        <v>32</v>
      </c>
      <c r="B300" t="s">
        <v>177</v>
      </c>
      <c r="C300">
        <v>2410</v>
      </c>
      <c r="D300" t="s">
        <v>178</v>
      </c>
      <c r="E300">
        <v>1150</v>
      </c>
      <c r="F300" t="s">
        <v>7</v>
      </c>
      <c r="G300">
        <v>3000</v>
      </c>
      <c r="H300">
        <v>3000</v>
      </c>
      <c r="I300">
        <v>3000</v>
      </c>
      <c r="J300">
        <v>3000</v>
      </c>
      <c r="K300">
        <v>3000</v>
      </c>
    </row>
    <row r="301" spans="1:11" ht="12.75">
      <c r="A301">
        <v>40</v>
      </c>
      <c r="B301" t="s">
        <v>192</v>
      </c>
      <c r="C301">
        <v>1901</v>
      </c>
      <c r="D301" t="s">
        <v>196</v>
      </c>
      <c r="E301">
        <v>1150</v>
      </c>
      <c r="F301" t="s">
        <v>7</v>
      </c>
      <c r="G301">
        <v>5000</v>
      </c>
      <c r="H301">
        <v>5000</v>
      </c>
      <c r="I301">
        <v>5000</v>
      </c>
      <c r="J301">
        <v>5000</v>
      </c>
      <c r="K301">
        <v>5000</v>
      </c>
    </row>
    <row r="302" spans="1:11" ht="12.75">
      <c r="A302">
        <v>30</v>
      </c>
      <c r="B302" t="s">
        <v>169</v>
      </c>
      <c r="C302">
        <v>2420</v>
      </c>
      <c r="D302" t="s">
        <v>172</v>
      </c>
      <c r="E302">
        <v>1150</v>
      </c>
      <c r="F302" t="s">
        <v>7</v>
      </c>
      <c r="G302">
        <v>5000</v>
      </c>
      <c r="H302">
        <v>5000</v>
      </c>
      <c r="I302">
        <v>5000</v>
      </c>
      <c r="J302">
        <v>5000</v>
      </c>
      <c r="K302">
        <v>5000</v>
      </c>
    </row>
    <row r="303" spans="1:11" ht="12.75">
      <c r="A303">
        <v>36</v>
      </c>
      <c r="B303" t="s">
        <v>190</v>
      </c>
      <c r="C303">
        <v>2440</v>
      </c>
      <c r="D303" t="s">
        <v>191</v>
      </c>
      <c r="E303">
        <v>1150</v>
      </c>
      <c r="F303" t="s">
        <v>7</v>
      </c>
      <c r="G303">
        <v>7000</v>
      </c>
      <c r="H303">
        <v>5000</v>
      </c>
      <c r="I303">
        <v>5000</v>
      </c>
      <c r="J303">
        <v>5000</v>
      </c>
      <c r="K303">
        <v>5000</v>
      </c>
    </row>
    <row r="304" spans="1:11" ht="12.75">
      <c r="A304">
        <v>50</v>
      </c>
      <c r="B304" t="s">
        <v>217</v>
      </c>
      <c r="C304">
        <v>3850</v>
      </c>
      <c r="D304" t="s">
        <v>223</v>
      </c>
      <c r="E304">
        <v>1150</v>
      </c>
      <c r="F304" t="s">
        <v>7</v>
      </c>
      <c r="G304">
        <v>5000</v>
      </c>
      <c r="H304">
        <v>5000</v>
      </c>
      <c r="I304">
        <v>5000</v>
      </c>
      <c r="J304">
        <v>5000</v>
      </c>
      <c r="K304">
        <v>5000</v>
      </c>
    </row>
    <row r="305" spans="1:11" ht="12.75">
      <c r="A305">
        <v>40</v>
      </c>
      <c r="B305" t="s">
        <v>192</v>
      </c>
      <c r="C305">
        <v>1204</v>
      </c>
      <c r="D305" t="s">
        <v>193</v>
      </c>
      <c r="E305">
        <v>1150</v>
      </c>
      <c r="F305" t="s">
        <v>7</v>
      </c>
      <c r="G305">
        <v>10000</v>
      </c>
      <c r="H305">
        <v>10000</v>
      </c>
      <c r="I305">
        <v>10000</v>
      </c>
      <c r="J305">
        <v>10000</v>
      </c>
      <c r="K305">
        <v>10000</v>
      </c>
    </row>
    <row r="306" spans="1:11" ht="12.75">
      <c r="A306">
        <v>34</v>
      </c>
      <c r="B306" t="s">
        <v>181</v>
      </c>
      <c r="C306">
        <v>2533</v>
      </c>
      <c r="D306" t="s">
        <v>188</v>
      </c>
      <c r="E306">
        <v>1150</v>
      </c>
      <c r="F306" t="s">
        <v>7</v>
      </c>
      <c r="G306">
        <v>10000</v>
      </c>
      <c r="H306">
        <v>10000</v>
      </c>
      <c r="I306">
        <v>10000</v>
      </c>
      <c r="J306">
        <v>10000</v>
      </c>
      <c r="K306">
        <v>10000</v>
      </c>
    </row>
    <row r="307" spans="1:11" ht="12.75">
      <c r="A307">
        <v>33</v>
      </c>
      <c r="B307" t="s">
        <v>179</v>
      </c>
      <c r="C307">
        <v>2411</v>
      </c>
      <c r="D307" t="s">
        <v>180</v>
      </c>
      <c r="E307">
        <v>1150</v>
      </c>
      <c r="F307" t="s">
        <v>7</v>
      </c>
      <c r="G307">
        <v>12000</v>
      </c>
      <c r="H307">
        <v>12000</v>
      </c>
      <c r="I307">
        <v>12000</v>
      </c>
      <c r="J307">
        <v>12000</v>
      </c>
      <c r="K307">
        <v>12000</v>
      </c>
    </row>
    <row r="308" spans="1:11" ht="12.75">
      <c r="A308">
        <v>10</v>
      </c>
      <c r="B308" t="s">
        <v>289</v>
      </c>
      <c r="C308">
        <v>1000</v>
      </c>
      <c r="D308" t="s">
        <v>135</v>
      </c>
      <c r="E308">
        <v>1150</v>
      </c>
      <c r="F308" t="s">
        <v>7</v>
      </c>
      <c r="G308">
        <v>12000</v>
      </c>
      <c r="H308">
        <v>12390</v>
      </c>
      <c r="I308">
        <v>12390</v>
      </c>
      <c r="J308">
        <v>12390</v>
      </c>
      <c r="K308">
        <v>12390</v>
      </c>
    </row>
    <row r="309" spans="1:11" ht="12.75">
      <c r="A309">
        <v>40</v>
      </c>
      <c r="B309" t="s">
        <v>192</v>
      </c>
      <c r="C309">
        <v>3400</v>
      </c>
      <c r="D309" t="s">
        <v>208</v>
      </c>
      <c r="E309">
        <v>1150</v>
      </c>
      <c r="F309" t="s">
        <v>7</v>
      </c>
      <c r="G309">
        <v>15000</v>
      </c>
      <c r="H309">
        <v>15000</v>
      </c>
      <c r="I309">
        <v>15000</v>
      </c>
      <c r="J309">
        <v>15000</v>
      </c>
      <c r="K309">
        <v>15000</v>
      </c>
    </row>
    <row r="310" spans="1:11" ht="12.75">
      <c r="A310">
        <v>21</v>
      </c>
      <c r="B310" t="s">
        <v>166</v>
      </c>
      <c r="C310">
        <v>2010</v>
      </c>
      <c r="D310" t="s">
        <v>167</v>
      </c>
      <c r="E310">
        <v>1150</v>
      </c>
      <c r="F310" t="s">
        <v>7</v>
      </c>
      <c r="G310">
        <v>30000</v>
      </c>
      <c r="H310">
        <v>20000</v>
      </c>
      <c r="I310">
        <v>20000</v>
      </c>
      <c r="J310">
        <v>20000</v>
      </c>
      <c r="K310">
        <v>20000</v>
      </c>
    </row>
    <row r="311" spans="1:11" ht="12.75">
      <c r="A311">
        <v>11</v>
      </c>
      <c r="B311" t="s">
        <v>159</v>
      </c>
      <c r="C311">
        <v>1201</v>
      </c>
      <c r="D311" t="s">
        <v>160</v>
      </c>
      <c r="E311">
        <v>1150</v>
      </c>
      <c r="F311" t="s">
        <v>7</v>
      </c>
      <c r="G311">
        <v>12000</v>
      </c>
      <c r="H311">
        <v>30000</v>
      </c>
      <c r="I311">
        <v>30000</v>
      </c>
      <c r="J311">
        <v>30000</v>
      </c>
      <c r="K311">
        <v>30000</v>
      </c>
    </row>
    <row r="312" spans="1:11" ht="12.75">
      <c r="A312">
        <v>20</v>
      </c>
      <c r="B312" t="s">
        <v>161</v>
      </c>
      <c r="C312">
        <v>2020</v>
      </c>
      <c r="D312" t="s">
        <v>162</v>
      </c>
      <c r="E312">
        <v>1150</v>
      </c>
      <c r="F312" t="s">
        <v>7</v>
      </c>
      <c r="G312">
        <v>30000</v>
      </c>
      <c r="H312">
        <v>30000</v>
      </c>
      <c r="I312">
        <v>30000</v>
      </c>
      <c r="J312">
        <v>30000</v>
      </c>
      <c r="K312">
        <v>30000</v>
      </c>
    </row>
    <row r="313" spans="1:11" ht="12.75">
      <c r="A313">
        <v>31</v>
      </c>
      <c r="B313" t="s">
        <v>176</v>
      </c>
      <c r="C313">
        <v>2320</v>
      </c>
      <c r="D313" t="s">
        <v>293</v>
      </c>
      <c r="E313">
        <v>1150</v>
      </c>
      <c r="F313" t="s">
        <v>233</v>
      </c>
      <c r="G313">
        <v>20000</v>
      </c>
      <c r="H313">
        <v>35000</v>
      </c>
      <c r="I313">
        <v>35000</v>
      </c>
      <c r="J313">
        <v>35000</v>
      </c>
      <c r="K313">
        <v>35000</v>
      </c>
    </row>
    <row r="314" spans="1:11" ht="12.75">
      <c r="A314">
        <v>10</v>
      </c>
      <c r="B314" t="s">
        <v>289</v>
      </c>
      <c r="C314">
        <v>1200</v>
      </c>
      <c r="D314" t="s">
        <v>141</v>
      </c>
      <c r="E314">
        <v>1150</v>
      </c>
      <c r="F314" t="s">
        <v>7</v>
      </c>
      <c r="G314">
        <v>350000</v>
      </c>
      <c r="H314">
        <v>200000</v>
      </c>
      <c r="I314">
        <v>200000</v>
      </c>
      <c r="J314">
        <v>200000</v>
      </c>
      <c r="K314">
        <v>200000</v>
      </c>
    </row>
    <row r="315" spans="1:11" ht="12.75">
      <c r="A315">
        <v>40</v>
      </c>
      <c r="B315" t="s">
        <v>192</v>
      </c>
      <c r="C315">
        <v>3390</v>
      </c>
      <c r="D315" t="s">
        <v>206</v>
      </c>
      <c r="E315">
        <v>1150</v>
      </c>
      <c r="F315" t="s">
        <v>7</v>
      </c>
      <c r="G315">
        <v>300000</v>
      </c>
      <c r="H315">
        <v>300000</v>
      </c>
      <c r="I315">
        <v>300000</v>
      </c>
      <c r="J315">
        <v>300000</v>
      </c>
      <c r="K315">
        <v>300000</v>
      </c>
    </row>
    <row r="316" spans="1:11" ht="12.75">
      <c r="A316">
        <v>20</v>
      </c>
      <c r="B316" t="s">
        <v>161</v>
      </c>
      <c r="C316">
        <v>2020</v>
      </c>
      <c r="D316" t="s">
        <v>162</v>
      </c>
      <c r="E316">
        <v>1151</v>
      </c>
      <c r="F316" t="s">
        <v>62</v>
      </c>
      <c r="G316">
        <v>20000</v>
      </c>
      <c r="H316">
        <v>20000</v>
      </c>
      <c r="I316">
        <v>20000</v>
      </c>
      <c r="J316">
        <v>20000</v>
      </c>
      <c r="K316">
        <v>20000</v>
      </c>
    </row>
    <row r="317" spans="1:11" ht="12.75">
      <c r="A317">
        <v>10</v>
      </c>
      <c r="B317" t="s">
        <v>289</v>
      </c>
      <c r="C317">
        <v>1800</v>
      </c>
      <c r="D317" t="s">
        <v>145</v>
      </c>
      <c r="E317">
        <v>1160</v>
      </c>
      <c r="F317" t="s">
        <v>8</v>
      </c>
      <c r="G317">
        <v>1000</v>
      </c>
      <c r="H317">
        <v>1000</v>
      </c>
      <c r="I317">
        <v>1000</v>
      </c>
      <c r="J317">
        <v>1000</v>
      </c>
      <c r="K317">
        <v>1000</v>
      </c>
    </row>
    <row r="318" spans="1:11" ht="12.75">
      <c r="A318">
        <v>32</v>
      </c>
      <c r="B318" t="s">
        <v>177</v>
      </c>
      <c r="C318">
        <v>2410</v>
      </c>
      <c r="D318" t="s">
        <v>178</v>
      </c>
      <c r="E318">
        <v>1160</v>
      </c>
      <c r="F318" t="s">
        <v>8</v>
      </c>
      <c r="G318">
        <v>1000</v>
      </c>
      <c r="H318">
        <v>1000</v>
      </c>
      <c r="I318">
        <v>1000</v>
      </c>
      <c r="J318">
        <v>1000</v>
      </c>
      <c r="K318">
        <v>1000</v>
      </c>
    </row>
    <row r="319" spans="1:11" ht="12.75">
      <c r="A319">
        <v>34</v>
      </c>
      <c r="B319" t="s">
        <v>181</v>
      </c>
      <c r="C319">
        <v>2530</v>
      </c>
      <c r="D319" t="s">
        <v>189</v>
      </c>
      <c r="E319">
        <v>1160</v>
      </c>
      <c r="F319" t="s">
        <v>8</v>
      </c>
      <c r="G319">
        <v>1000</v>
      </c>
      <c r="H319">
        <v>1000</v>
      </c>
      <c r="I319">
        <v>1000</v>
      </c>
      <c r="J319">
        <v>1000</v>
      </c>
      <c r="K319">
        <v>1000</v>
      </c>
    </row>
    <row r="320" spans="1:11" ht="12.75">
      <c r="A320">
        <v>40</v>
      </c>
      <c r="B320" t="s">
        <v>192</v>
      </c>
      <c r="C320">
        <v>3391</v>
      </c>
      <c r="D320" t="s">
        <v>207</v>
      </c>
      <c r="E320">
        <v>1160</v>
      </c>
      <c r="F320" t="s">
        <v>8</v>
      </c>
      <c r="G320">
        <v>1000</v>
      </c>
      <c r="H320">
        <v>1000</v>
      </c>
      <c r="I320">
        <v>1000</v>
      </c>
      <c r="J320">
        <v>1000</v>
      </c>
      <c r="K320">
        <v>1000</v>
      </c>
    </row>
    <row r="321" spans="1:11" ht="12.75">
      <c r="A321">
        <v>40</v>
      </c>
      <c r="B321" t="s">
        <v>192</v>
      </c>
      <c r="C321">
        <v>3400</v>
      </c>
      <c r="D321" t="s">
        <v>208</v>
      </c>
      <c r="E321">
        <v>1160</v>
      </c>
      <c r="F321" t="s">
        <v>8</v>
      </c>
      <c r="G321">
        <v>2000</v>
      </c>
      <c r="H321">
        <v>2000</v>
      </c>
      <c r="I321">
        <v>2000</v>
      </c>
      <c r="J321">
        <v>2000</v>
      </c>
      <c r="K321">
        <v>2000</v>
      </c>
    </row>
    <row r="322" spans="1:11" ht="12.75">
      <c r="A322">
        <v>10</v>
      </c>
      <c r="B322" t="s">
        <v>289</v>
      </c>
      <c r="C322">
        <v>1001</v>
      </c>
      <c r="D322" t="s">
        <v>136</v>
      </c>
      <c r="E322">
        <v>1160</v>
      </c>
      <c r="F322" t="s">
        <v>8</v>
      </c>
      <c r="G322">
        <v>2000</v>
      </c>
      <c r="H322">
        <v>2065</v>
      </c>
      <c r="I322">
        <v>2065</v>
      </c>
      <c r="J322">
        <v>2065</v>
      </c>
      <c r="K322">
        <v>2065</v>
      </c>
    </row>
    <row r="323" spans="1:11" ht="12.75">
      <c r="A323">
        <v>50</v>
      </c>
      <c r="B323" t="s">
        <v>217</v>
      </c>
      <c r="C323">
        <v>3850</v>
      </c>
      <c r="D323" t="s">
        <v>223</v>
      </c>
      <c r="E323">
        <v>1160</v>
      </c>
      <c r="F323" t="s">
        <v>8</v>
      </c>
      <c r="G323">
        <v>2000</v>
      </c>
      <c r="H323">
        <v>2500</v>
      </c>
      <c r="I323">
        <v>2500</v>
      </c>
      <c r="J323">
        <v>2500</v>
      </c>
      <c r="K323">
        <v>2500</v>
      </c>
    </row>
    <row r="324" spans="1:11" ht="12.75">
      <c r="A324">
        <v>40</v>
      </c>
      <c r="B324" t="s">
        <v>192</v>
      </c>
      <c r="C324">
        <v>1900</v>
      </c>
      <c r="D324" t="s">
        <v>195</v>
      </c>
      <c r="E324">
        <v>1160</v>
      </c>
      <c r="F324" t="s">
        <v>8</v>
      </c>
      <c r="G324">
        <v>5000</v>
      </c>
      <c r="H324">
        <v>5000</v>
      </c>
      <c r="I324">
        <v>5000</v>
      </c>
      <c r="J324">
        <v>5000</v>
      </c>
      <c r="K324">
        <v>5000</v>
      </c>
    </row>
    <row r="325" spans="1:11" ht="12.75">
      <c r="A325">
        <v>21</v>
      </c>
      <c r="B325" t="s">
        <v>166</v>
      </c>
      <c r="C325">
        <v>2010</v>
      </c>
      <c r="D325" t="s">
        <v>167</v>
      </c>
      <c r="E325">
        <v>1160</v>
      </c>
      <c r="F325" t="s">
        <v>8</v>
      </c>
      <c r="G325">
        <v>5000</v>
      </c>
      <c r="H325">
        <v>5000</v>
      </c>
      <c r="I325">
        <v>5000</v>
      </c>
      <c r="J325">
        <v>5000</v>
      </c>
      <c r="K325">
        <v>5000</v>
      </c>
    </row>
    <row r="326" spans="1:11" ht="12.75">
      <c r="A326">
        <v>34</v>
      </c>
      <c r="B326" t="s">
        <v>181</v>
      </c>
      <c r="C326">
        <v>2533</v>
      </c>
      <c r="D326" t="s">
        <v>188</v>
      </c>
      <c r="E326">
        <v>1160</v>
      </c>
      <c r="F326" t="s">
        <v>8</v>
      </c>
      <c r="G326">
        <v>5000</v>
      </c>
      <c r="H326">
        <v>5000</v>
      </c>
      <c r="I326">
        <v>5000</v>
      </c>
      <c r="J326">
        <v>5000</v>
      </c>
      <c r="K326">
        <v>5000</v>
      </c>
    </row>
    <row r="327" spans="1:11" ht="12.75">
      <c r="A327">
        <v>34</v>
      </c>
      <c r="B327" t="s">
        <v>181</v>
      </c>
      <c r="C327">
        <v>2544</v>
      </c>
      <c r="D327" t="s">
        <v>182</v>
      </c>
      <c r="E327">
        <v>1160</v>
      </c>
      <c r="F327" t="s">
        <v>8</v>
      </c>
      <c r="G327">
        <v>3000</v>
      </c>
      <c r="H327">
        <v>6000</v>
      </c>
      <c r="I327">
        <v>6000</v>
      </c>
      <c r="J327">
        <v>6000</v>
      </c>
      <c r="K327">
        <v>6000</v>
      </c>
    </row>
    <row r="328" spans="1:11" ht="12.75">
      <c r="A328">
        <v>40</v>
      </c>
      <c r="B328" t="s">
        <v>192</v>
      </c>
      <c r="C328">
        <v>1204</v>
      </c>
      <c r="D328" t="s">
        <v>193</v>
      </c>
      <c r="E328">
        <v>1160</v>
      </c>
      <c r="F328" t="s">
        <v>8</v>
      </c>
      <c r="G328">
        <v>7000</v>
      </c>
      <c r="H328">
        <v>7000</v>
      </c>
      <c r="I328">
        <v>7000</v>
      </c>
      <c r="J328">
        <v>7000</v>
      </c>
      <c r="K328">
        <v>7000</v>
      </c>
    </row>
    <row r="329" spans="1:11" ht="12.75">
      <c r="A329">
        <v>31</v>
      </c>
      <c r="B329" t="s">
        <v>176</v>
      </c>
      <c r="C329">
        <v>2320</v>
      </c>
      <c r="D329" t="s">
        <v>293</v>
      </c>
      <c r="E329">
        <v>1160</v>
      </c>
      <c r="F329" t="s">
        <v>234</v>
      </c>
      <c r="G329">
        <v>2600</v>
      </c>
      <c r="H329">
        <v>7000</v>
      </c>
      <c r="I329">
        <v>7000</v>
      </c>
      <c r="J329">
        <v>7000</v>
      </c>
      <c r="K329">
        <v>7000</v>
      </c>
    </row>
    <row r="330" spans="1:11" ht="12.75">
      <c r="A330">
        <v>10</v>
      </c>
      <c r="B330" t="s">
        <v>289</v>
      </c>
      <c r="C330">
        <v>1000</v>
      </c>
      <c r="D330" t="s">
        <v>135</v>
      </c>
      <c r="E330">
        <v>1160</v>
      </c>
      <c r="F330" t="s">
        <v>8</v>
      </c>
      <c r="G330">
        <v>9000</v>
      </c>
      <c r="H330">
        <v>9292.5</v>
      </c>
      <c r="I330">
        <v>9292.5</v>
      </c>
      <c r="J330">
        <v>9292.5</v>
      </c>
      <c r="K330">
        <v>9292.5</v>
      </c>
    </row>
    <row r="331" spans="1:11" ht="12.75">
      <c r="A331">
        <v>30</v>
      </c>
      <c r="B331" t="s">
        <v>169</v>
      </c>
      <c r="C331">
        <v>2344</v>
      </c>
      <c r="D331" t="s">
        <v>171</v>
      </c>
      <c r="E331">
        <v>1160</v>
      </c>
      <c r="F331" t="s">
        <v>237</v>
      </c>
      <c r="G331">
        <v>0</v>
      </c>
      <c r="H331">
        <v>10000</v>
      </c>
      <c r="I331">
        <v>10000</v>
      </c>
      <c r="J331">
        <v>10000</v>
      </c>
      <c r="K331">
        <v>10000</v>
      </c>
    </row>
    <row r="332" spans="1:11" ht="12.75">
      <c r="A332">
        <v>30</v>
      </c>
      <c r="B332" t="s">
        <v>169</v>
      </c>
      <c r="C332">
        <v>2420</v>
      </c>
      <c r="D332" t="s">
        <v>172</v>
      </c>
      <c r="E332">
        <v>1160</v>
      </c>
      <c r="F332" t="s">
        <v>8</v>
      </c>
      <c r="G332">
        <v>1000</v>
      </c>
      <c r="H332">
        <v>10000</v>
      </c>
      <c r="I332">
        <v>10000</v>
      </c>
      <c r="J332">
        <v>10000</v>
      </c>
      <c r="K332">
        <v>10000</v>
      </c>
    </row>
    <row r="333" spans="1:11" ht="12.75">
      <c r="A333">
        <v>20</v>
      </c>
      <c r="B333" t="s">
        <v>161</v>
      </c>
      <c r="C333">
        <v>2020</v>
      </c>
      <c r="D333" t="s">
        <v>162</v>
      </c>
      <c r="E333">
        <v>1160</v>
      </c>
      <c r="F333" t="s">
        <v>8</v>
      </c>
      <c r="G333">
        <v>25000</v>
      </c>
      <c r="H333">
        <v>15000</v>
      </c>
      <c r="I333">
        <v>15000</v>
      </c>
      <c r="J333">
        <v>15000</v>
      </c>
      <c r="K333">
        <v>15000</v>
      </c>
    </row>
    <row r="334" spans="1:11" ht="12.75">
      <c r="A334">
        <v>36</v>
      </c>
      <c r="B334" t="s">
        <v>190</v>
      </c>
      <c r="C334">
        <v>2440</v>
      </c>
      <c r="D334" t="s">
        <v>191</v>
      </c>
      <c r="E334">
        <v>1160</v>
      </c>
      <c r="F334" t="s">
        <v>8</v>
      </c>
      <c r="G334">
        <v>5000</v>
      </c>
      <c r="H334">
        <v>20000</v>
      </c>
      <c r="I334">
        <v>20000</v>
      </c>
      <c r="J334">
        <v>20000</v>
      </c>
      <c r="K334">
        <v>20000</v>
      </c>
    </row>
    <row r="335" spans="1:11" ht="12.75">
      <c r="A335">
        <v>11</v>
      </c>
      <c r="B335" t="s">
        <v>159</v>
      </c>
      <c r="C335">
        <v>1201</v>
      </c>
      <c r="D335" t="s">
        <v>160</v>
      </c>
      <c r="E335">
        <v>1160</v>
      </c>
      <c r="F335" t="s">
        <v>8</v>
      </c>
      <c r="G335">
        <v>24000</v>
      </c>
      <c r="H335">
        <v>24780</v>
      </c>
      <c r="I335">
        <v>24780</v>
      </c>
      <c r="J335">
        <v>24780</v>
      </c>
      <c r="K335">
        <v>24780</v>
      </c>
    </row>
    <row r="336" spans="1:11" ht="12.75">
      <c r="A336">
        <v>10</v>
      </c>
      <c r="B336" t="s">
        <v>289</v>
      </c>
      <c r="C336">
        <v>1200</v>
      </c>
      <c r="D336" t="s">
        <v>141</v>
      </c>
      <c r="E336">
        <v>1160</v>
      </c>
      <c r="F336" t="s">
        <v>8</v>
      </c>
      <c r="G336">
        <v>40000</v>
      </c>
      <c r="H336">
        <v>40000</v>
      </c>
      <c r="I336">
        <v>40000</v>
      </c>
      <c r="J336">
        <v>40000</v>
      </c>
      <c r="K336">
        <v>40000</v>
      </c>
    </row>
    <row r="337" spans="1:7" ht="12.75">
      <c r="A337">
        <v>34</v>
      </c>
      <c r="B337" t="s">
        <v>181</v>
      </c>
      <c r="C337">
        <v>2541</v>
      </c>
      <c r="D337" t="s">
        <v>183</v>
      </c>
      <c r="E337">
        <v>1160</v>
      </c>
      <c r="F337" t="s">
        <v>8</v>
      </c>
      <c r="G337">
        <v>4000</v>
      </c>
    </row>
    <row r="338" spans="1:11" ht="12.75">
      <c r="A338">
        <v>34</v>
      </c>
      <c r="B338" t="s">
        <v>181</v>
      </c>
      <c r="C338">
        <v>2541</v>
      </c>
      <c r="D338" t="s">
        <v>183</v>
      </c>
      <c r="E338">
        <v>1165</v>
      </c>
      <c r="F338" t="s">
        <v>20</v>
      </c>
      <c r="G338">
        <v>1000</v>
      </c>
      <c r="H338">
        <v>500</v>
      </c>
      <c r="I338">
        <v>500</v>
      </c>
      <c r="J338">
        <v>500</v>
      </c>
      <c r="K338">
        <v>500</v>
      </c>
    </row>
    <row r="339" spans="1:11" ht="12.75">
      <c r="A339">
        <v>34</v>
      </c>
      <c r="B339" t="s">
        <v>181</v>
      </c>
      <c r="C339">
        <v>2544</v>
      </c>
      <c r="D339" t="s">
        <v>182</v>
      </c>
      <c r="E339">
        <v>1165</v>
      </c>
      <c r="F339" t="s">
        <v>20</v>
      </c>
      <c r="G339">
        <v>1000</v>
      </c>
      <c r="H339">
        <v>500</v>
      </c>
      <c r="I339">
        <v>500</v>
      </c>
      <c r="J339">
        <v>500</v>
      </c>
      <c r="K339">
        <v>500</v>
      </c>
    </row>
    <row r="340" spans="1:11" ht="12.75">
      <c r="A340">
        <v>30</v>
      </c>
      <c r="B340" t="s">
        <v>169</v>
      </c>
      <c r="C340">
        <v>2420</v>
      </c>
      <c r="D340" t="s">
        <v>172</v>
      </c>
      <c r="E340">
        <v>1165</v>
      </c>
      <c r="F340" t="s">
        <v>20</v>
      </c>
      <c r="G340">
        <v>2000</v>
      </c>
      <c r="H340">
        <v>2000</v>
      </c>
      <c r="I340">
        <v>2000</v>
      </c>
      <c r="J340">
        <v>2000</v>
      </c>
      <c r="K340">
        <v>2000</v>
      </c>
    </row>
    <row r="341" spans="1:11" ht="12.75">
      <c r="A341">
        <v>34</v>
      </c>
      <c r="B341" t="s">
        <v>181</v>
      </c>
      <c r="C341">
        <v>2530</v>
      </c>
      <c r="D341" t="s">
        <v>189</v>
      </c>
      <c r="E341">
        <v>1165</v>
      </c>
      <c r="F341" t="s">
        <v>20</v>
      </c>
      <c r="G341">
        <v>5500</v>
      </c>
      <c r="H341">
        <v>6000</v>
      </c>
      <c r="I341">
        <v>6000</v>
      </c>
      <c r="J341">
        <v>6000</v>
      </c>
      <c r="K341">
        <v>6000</v>
      </c>
    </row>
    <row r="342" spans="1:11" ht="12.75">
      <c r="A342">
        <v>20</v>
      </c>
      <c r="B342" t="s">
        <v>161</v>
      </c>
      <c r="C342">
        <v>2020</v>
      </c>
      <c r="D342" t="s">
        <v>162</v>
      </c>
      <c r="E342">
        <v>1165</v>
      </c>
      <c r="F342" t="s">
        <v>20</v>
      </c>
      <c r="G342">
        <v>10000</v>
      </c>
      <c r="H342">
        <v>10000</v>
      </c>
      <c r="I342">
        <v>10000</v>
      </c>
      <c r="J342">
        <v>10000</v>
      </c>
      <c r="K342">
        <v>10000</v>
      </c>
    </row>
    <row r="343" spans="1:11" ht="12.75">
      <c r="A343">
        <v>10</v>
      </c>
      <c r="B343" t="s">
        <v>289</v>
      </c>
      <c r="C343">
        <v>1200</v>
      </c>
      <c r="D343" t="s">
        <v>141</v>
      </c>
      <c r="E343">
        <v>1165</v>
      </c>
      <c r="F343" t="s">
        <v>20</v>
      </c>
      <c r="G343">
        <v>24000</v>
      </c>
      <c r="H343">
        <v>24000</v>
      </c>
      <c r="I343">
        <v>24000</v>
      </c>
      <c r="J343">
        <v>24000</v>
      </c>
      <c r="K343">
        <v>24000</v>
      </c>
    </row>
    <row r="344" spans="1:11" ht="12.75">
      <c r="A344">
        <v>30</v>
      </c>
      <c r="B344" t="s">
        <v>169</v>
      </c>
      <c r="C344">
        <v>2420</v>
      </c>
      <c r="D344" t="s">
        <v>172</v>
      </c>
      <c r="E344">
        <v>1166</v>
      </c>
      <c r="F344" t="s">
        <v>86</v>
      </c>
      <c r="G344">
        <v>18000</v>
      </c>
      <c r="H344">
        <v>2000</v>
      </c>
      <c r="I344">
        <v>2000</v>
      </c>
      <c r="J344">
        <v>2000</v>
      </c>
      <c r="K344">
        <v>2000</v>
      </c>
    </row>
    <row r="345" spans="1:11" ht="12.75">
      <c r="A345">
        <v>34</v>
      </c>
      <c r="B345" t="s">
        <v>181</v>
      </c>
      <c r="C345">
        <v>2533</v>
      </c>
      <c r="D345" t="s">
        <v>188</v>
      </c>
      <c r="E345">
        <v>1166</v>
      </c>
      <c r="F345" t="s">
        <v>86</v>
      </c>
      <c r="G345">
        <v>2000</v>
      </c>
      <c r="H345">
        <v>2000</v>
      </c>
      <c r="I345">
        <v>2000</v>
      </c>
      <c r="J345">
        <v>2000</v>
      </c>
      <c r="K345">
        <v>2000</v>
      </c>
    </row>
    <row r="346" spans="1:11" ht="12.75">
      <c r="A346">
        <v>21</v>
      </c>
      <c r="B346" t="s">
        <v>166</v>
      </c>
      <c r="C346">
        <v>2010</v>
      </c>
      <c r="D346" t="s">
        <v>167</v>
      </c>
      <c r="E346">
        <v>1166</v>
      </c>
      <c r="F346" t="s">
        <v>86</v>
      </c>
      <c r="G346">
        <v>3000</v>
      </c>
      <c r="H346">
        <v>3000</v>
      </c>
      <c r="I346">
        <v>3000</v>
      </c>
      <c r="J346">
        <v>3000</v>
      </c>
      <c r="K346">
        <v>3000</v>
      </c>
    </row>
    <row r="347" spans="1:11" ht="12.75">
      <c r="A347">
        <v>40</v>
      </c>
      <c r="B347" t="s">
        <v>192</v>
      </c>
      <c r="C347">
        <v>1204</v>
      </c>
      <c r="D347" t="s">
        <v>193</v>
      </c>
      <c r="E347">
        <v>1166</v>
      </c>
      <c r="F347" t="s">
        <v>86</v>
      </c>
      <c r="G347">
        <v>10000</v>
      </c>
      <c r="H347">
        <v>10000</v>
      </c>
      <c r="I347">
        <v>10000</v>
      </c>
      <c r="J347">
        <v>10000</v>
      </c>
      <c r="K347">
        <v>10000</v>
      </c>
    </row>
    <row r="348" spans="1:11" ht="12.75">
      <c r="A348">
        <v>33</v>
      </c>
      <c r="B348" t="s">
        <v>179</v>
      </c>
      <c r="C348">
        <v>2411</v>
      </c>
      <c r="D348" t="s">
        <v>180</v>
      </c>
      <c r="E348">
        <v>1167</v>
      </c>
      <c r="F348" t="s">
        <v>101</v>
      </c>
      <c r="G348">
        <v>134400</v>
      </c>
      <c r="H348">
        <v>134400</v>
      </c>
      <c r="I348">
        <v>134400</v>
      </c>
      <c r="J348">
        <v>134400</v>
      </c>
      <c r="K348">
        <v>134400</v>
      </c>
    </row>
    <row r="349" spans="1:11" ht="12.75">
      <c r="A349">
        <v>32</v>
      </c>
      <c r="B349" t="s">
        <v>177</v>
      </c>
      <c r="C349">
        <v>2410</v>
      </c>
      <c r="D349" t="s">
        <v>178</v>
      </c>
      <c r="E349">
        <v>1170</v>
      </c>
      <c r="F349" t="s">
        <v>98</v>
      </c>
      <c r="G349">
        <v>1000</v>
      </c>
      <c r="H349">
        <v>1000</v>
      </c>
      <c r="I349">
        <v>1000</v>
      </c>
      <c r="J349">
        <v>1000</v>
      </c>
      <c r="K349">
        <v>1000</v>
      </c>
    </row>
    <row r="350" spans="1:11" ht="12.75">
      <c r="A350">
        <v>40</v>
      </c>
      <c r="B350" t="s">
        <v>192</v>
      </c>
      <c r="C350">
        <v>3550</v>
      </c>
      <c r="D350" t="s">
        <v>214</v>
      </c>
      <c r="E350">
        <v>1170</v>
      </c>
      <c r="F350" t="s">
        <v>98</v>
      </c>
      <c r="G350">
        <v>2000</v>
      </c>
      <c r="H350">
        <v>2000</v>
      </c>
      <c r="I350">
        <v>2000</v>
      </c>
      <c r="J350">
        <v>2000</v>
      </c>
      <c r="K350">
        <v>2000</v>
      </c>
    </row>
    <row r="351" spans="1:11" ht="12.75">
      <c r="A351">
        <v>40</v>
      </c>
      <c r="B351" t="s">
        <v>192</v>
      </c>
      <c r="C351">
        <v>1204</v>
      </c>
      <c r="D351" t="s">
        <v>193</v>
      </c>
      <c r="E351">
        <v>1170</v>
      </c>
      <c r="F351" t="s">
        <v>98</v>
      </c>
      <c r="G351">
        <v>5000</v>
      </c>
      <c r="H351">
        <v>5000</v>
      </c>
      <c r="I351">
        <v>5000</v>
      </c>
      <c r="J351">
        <v>5000</v>
      </c>
      <c r="K351">
        <v>5000</v>
      </c>
    </row>
    <row r="352" spans="1:11" ht="12.75">
      <c r="A352">
        <v>40</v>
      </c>
      <c r="B352" t="s">
        <v>192</v>
      </c>
      <c r="C352">
        <v>3300</v>
      </c>
      <c r="D352" t="s">
        <v>200</v>
      </c>
      <c r="E352">
        <v>1170</v>
      </c>
      <c r="F352" t="s">
        <v>98</v>
      </c>
      <c r="G352">
        <v>5000</v>
      </c>
      <c r="H352">
        <v>5000</v>
      </c>
      <c r="I352">
        <v>5000</v>
      </c>
      <c r="J352">
        <v>5000</v>
      </c>
      <c r="K352">
        <v>5000</v>
      </c>
    </row>
    <row r="353" spans="1:11" ht="12.75">
      <c r="A353">
        <v>40</v>
      </c>
      <c r="B353" t="s">
        <v>192</v>
      </c>
      <c r="C353">
        <v>3400</v>
      </c>
      <c r="D353" t="s">
        <v>208</v>
      </c>
      <c r="E353">
        <v>1170</v>
      </c>
      <c r="F353" t="s">
        <v>98</v>
      </c>
      <c r="G353">
        <v>5000</v>
      </c>
      <c r="H353">
        <v>5000</v>
      </c>
      <c r="I353">
        <v>5000</v>
      </c>
      <c r="J353">
        <v>5000</v>
      </c>
      <c r="K353">
        <v>5000</v>
      </c>
    </row>
    <row r="354" spans="1:11" ht="12.75">
      <c r="A354">
        <v>40</v>
      </c>
      <c r="B354" t="s">
        <v>192</v>
      </c>
      <c r="C354">
        <v>3401</v>
      </c>
      <c r="D354" t="s">
        <v>209</v>
      </c>
      <c r="E354">
        <v>1170</v>
      </c>
      <c r="F354" t="s">
        <v>98</v>
      </c>
      <c r="G354">
        <v>5000</v>
      </c>
      <c r="H354">
        <v>5000</v>
      </c>
      <c r="I354">
        <v>5000</v>
      </c>
      <c r="J354">
        <v>5000</v>
      </c>
      <c r="K354">
        <v>5000</v>
      </c>
    </row>
    <row r="355" spans="1:11" ht="12.75">
      <c r="A355">
        <v>34</v>
      </c>
      <c r="B355" t="s">
        <v>181</v>
      </c>
      <c r="C355">
        <v>2540</v>
      </c>
      <c r="D355" t="s">
        <v>184</v>
      </c>
      <c r="E355">
        <v>1170</v>
      </c>
      <c r="F355" t="s">
        <v>98</v>
      </c>
      <c r="G355">
        <v>10000</v>
      </c>
      <c r="H355">
        <v>15000</v>
      </c>
      <c r="I355">
        <v>15000</v>
      </c>
      <c r="J355">
        <v>15000</v>
      </c>
      <c r="K355">
        <v>15000</v>
      </c>
    </row>
    <row r="356" spans="1:11" ht="12.75">
      <c r="A356">
        <v>40</v>
      </c>
      <c r="B356" t="s">
        <v>192</v>
      </c>
      <c r="C356">
        <v>1900</v>
      </c>
      <c r="D356" t="s">
        <v>195</v>
      </c>
      <c r="E356">
        <v>1170</v>
      </c>
      <c r="F356" t="s">
        <v>98</v>
      </c>
      <c r="G356">
        <v>30000</v>
      </c>
      <c r="H356">
        <v>30000</v>
      </c>
      <c r="I356">
        <v>30000</v>
      </c>
      <c r="J356">
        <v>30000</v>
      </c>
      <c r="K356">
        <v>30000</v>
      </c>
    </row>
    <row r="357" spans="1:11" ht="12.75">
      <c r="A357">
        <v>40</v>
      </c>
      <c r="B357" t="s">
        <v>192</v>
      </c>
      <c r="C357">
        <v>3330</v>
      </c>
      <c r="D357" t="s">
        <v>201</v>
      </c>
      <c r="E357">
        <v>1170</v>
      </c>
      <c r="F357" t="s">
        <v>98</v>
      </c>
      <c r="G357">
        <v>30000</v>
      </c>
      <c r="H357">
        <v>30000</v>
      </c>
      <c r="I357">
        <v>30000</v>
      </c>
      <c r="J357">
        <v>30000</v>
      </c>
      <c r="K357">
        <v>30000</v>
      </c>
    </row>
    <row r="358" spans="1:11" ht="12.75">
      <c r="A358">
        <v>40</v>
      </c>
      <c r="B358" t="s">
        <v>192</v>
      </c>
      <c r="C358">
        <v>3331</v>
      </c>
      <c r="D358" t="s">
        <v>202</v>
      </c>
      <c r="E358">
        <v>1170</v>
      </c>
      <c r="F358" t="s">
        <v>98</v>
      </c>
      <c r="G358">
        <v>35000</v>
      </c>
      <c r="H358">
        <v>35000</v>
      </c>
      <c r="I358">
        <v>35000</v>
      </c>
      <c r="J358">
        <v>35000</v>
      </c>
      <c r="K358">
        <v>35000</v>
      </c>
    </row>
    <row r="359" spans="1:7" ht="12.75">
      <c r="A359">
        <v>34</v>
      </c>
      <c r="B359" t="s">
        <v>181</v>
      </c>
      <c r="C359">
        <v>2544</v>
      </c>
      <c r="D359" t="s">
        <v>182</v>
      </c>
      <c r="E359">
        <v>1170</v>
      </c>
      <c r="F359" t="s">
        <v>98</v>
      </c>
      <c r="G359">
        <v>5000</v>
      </c>
    </row>
    <row r="360" spans="1:11" ht="12.75">
      <c r="A360">
        <v>20</v>
      </c>
      <c r="B360" t="s">
        <v>161</v>
      </c>
      <c r="C360">
        <v>2220</v>
      </c>
      <c r="D360" t="s">
        <v>164</v>
      </c>
      <c r="E360">
        <v>1171</v>
      </c>
      <c r="F360" t="s">
        <v>76</v>
      </c>
      <c r="G360">
        <v>140000</v>
      </c>
      <c r="H360">
        <v>160000</v>
      </c>
      <c r="I360">
        <v>160000</v>
      </c>
      <c r="J360">
        <v>160000</v>
      </c>
      <c r="K360">
        <v>160000</v>
      </c>
    </row>
    <row r="361" spans="1:11" ht="12.75">
      <c r="A361">
        <v>30</v>
      </c>
      <c r="B361" t="s">
        <v>169</v>
      </c>
      <c r="C361">
        <v>2430</v>
      </c>
      <c r="D361" t="s">
        <v>173</v>
      </c>
      <c r="E361">
        <v>1172</v>
      </c>
      <c r="F361" t="s">
        <v>9</v>
      </c>
      <c r="G361">
        <v>7000</v>
      </c>
      <c r="H361">
        <v>0</v>
      </c>
      <c r="I361">
        <v>0</v>
      </c>
      <c r="J361">
        <v>0</v>
      </c>
      <c r="K361">
        <v>0</v>
      </c>
    </row>
    <row r="362" spans="1:11" ht="12.75">
      <c r="A362">
        <v>10</v>
      </c>
      <c r="B362" t="s">
        <v>289</v>
      </c>
      <c r="C362">
        <v>1800</v>
      </c>
      <c r="D362" t="s">
        <v>145</v>
      </c>
      <c r="E362">
        <v>1172</v>
      </c>
      <c r="F362" t="s">
        <v>9</v>
      </c>
      <c r="G362">
        <v>700</v>
      </c>
      <c r="H362">
        <v>700</v>
      </c>
      <c r="I362">
        <v>700</v>
      </c>
      <c r="J362">
        <v>700</v>
      </c>
      <c r="K362">
        <v>700</v>
      </c>
    </row>
    <row r="363" spans="1:11" ht="12.75">
      <c r="A363">
        <v>40</v>
      </c>
      <c r="B363" t="s">
        <v>192</v>
      </c>
      <c r="C363">
        <v>3400</v>
      </c>
      <c r="D363" t="s">
        <v>208</v>
      </c>
      <c r="E363">
        <v>1172</v>
      </c>
      <c r="F363" t="s">
        <v>9</v>
      </c>
      <c r="G363">
        <v>2000</v>
      </c>
      <c r="H363">
        <v>2000</v>
      </c>
      <c r="I363">
        <v>2000</v>
      </c>
      <c r="J363">
        <v>2000</v>
      </c>
      <c r="K363">
        <v>2000</v>
      </c>
    </row>
    <row r="364" spans="1:11" ht="12.75">
      <c r="A364">
        <v>40</v>
      </c>
      <c r="B364" t="s">
        <v>192</v>
      </c>
      <c r="C364">
        <v>3550</v>
      </c>
      <c r="D364" t="s">
        <v>214</v>
      </c>
      <c r="E364">
        <v>1172</v>
      </c>
      <c r="F364" t="s">
        <v>9</v>
      </c>
      <c r="G364">
        <v>2000</v>
      </c>
      <c r="H364">
        <v>2000</v>
      </c>
      <c r="I364">
        <v>2000</v>
      </c>
      <c r="J364">
        <v>2000</v>
      </c>
      <c r="K364">
        <v>2000</v>
      </c>
    </row>
    <row r="365" spans="1:11" ht="12.75">
      <c r="A365">
        <v>51</v>
      </c>
      <c r="B365" t="s">
        <v>227</v>
      </c>
      <c r="C365">
        <v>3700</v>
      </c>
      <c r="D365" t="s">
        <v>227</v>
      </c>
      <c r="E365">
        <v>1172</v>
      </c>
      <c r="F365" t="s">
        <v>9</v>
      </c>
      <c r="G365">
        <v>2000</v>
      </c>
      <c r="H365">
        <v>2000</v>
      </c>
      <c r="I365">
        <v>2000</v>
      </c>
      <c r="J365">
        <v>2000</v>
      </c>
      <c r="K365">
        <v>2000</v>
      </c>
    </row>
    <row r="366" spans="1:11" ht="12.75">
      <c r="A366">
        <v>33</v>
      </c>
      <c r="B366" t="s">
        <v>179</v>
      </c>
      <c r="C366">
        <v>2411</v>
      </c>
      <c r="D366" t="s">
        <v>180</v>
      </c>
      <c r="E366">
        <v>1172</v>
      </c>
      <c r="F366" t="s">
        <v>9</v>
      </c>
      <c r="G366">
        <v>3000</v>
      </c>
      <c r="H366">
        <v>3000</v>
      </c>
      <c r="I366">
        <v>3000</v>
      </c>
      <c r="J366">
        <v>3000</v>
      </c>
      <c r="K366">
        <v>3000</v>
      </c>
    </row>
    <row r="367" spans="1:11" ht="12.75">
      <c r="A367">
        <v>40</v>
      </c>
      <c r="B367" t="s">
        <v>192</v>
      </c>
      <c r="C367">
        <v>3390</v>
      </c>
      <c r="D367" t="s">
        <v>206</v>
      </c>
      <c r="E367">
        <v>1172</v>
      </c>
      <c r="F367" t="s">
        <v>9</v>
      </c>
      <c r="G367">
        <v>4000</v>
      </c>
      <c r="H367">
        <v>4000</v>
      </c>
      <c r="I367">
        <v>4000</v>
      </c>
      <c r="J367">
        <v>4000</v>
      </c>
      <c r="K367">
        <v>4000</v>
      </c>
    </row>
    <row r="368" spans="1:11" ht="12.75">
      <c r="A368">
        <v>40</v>
      </c>
      <c r="B368" t="s">
        <v>192</v>
      </c>
      <c r="C368">
        <v>1900</v>
      </c>
      <c r="D368" t="s">
        <v>195</v>
      </c>
      <c r="E368">
        <v>1172</v>
      </c>
      <c r="F368" t="s">
        <v>9</v>
      </c>
      <c r="G368">
        <v>5000</v>
      </c>
      <c r="H368">
        <v>5000</v>
      </c>
      <c r="I368">
        <v>5000</v>
      </c>
      <c r="J368">
        <v>5000</v>
      </c>
      <c r="K368">
        <v>5000</v>
      </c>
    </row>
    <row r="369" spans="1:11" ht="12.75">
      <c r="A369">
        <v>50</v>
      </c>
      <c r="B369" t="s">
        <v>217</v>
      </c>
      <c r="C369">
        <v>2310</v>
      </c>
      <c r="D369" t="s">
        <v>218</v>
      </c>
      <c r="E369">
        <v>1172</v>
      </c>
      <c r="F369" t="s">
        <v>9</v>
      </c>
      <c r="G369">
        <v>10000</v>
      </c>
      <c r="H369">
        <v>5000</v>
      </c>
      <c r="I369">
        <v>5000</v>
      </c>
      <c r="J369">
        <v>5000</v>
      </c>
      <c r="K369">
        <v>5000</v>
      </c>
    </row>
    <row r="370" spans="1:11" ht="12.75">
      <c r="A370">
        <v>34</v>
      </c>
      <c r="B370" t="s">
        <v>181</v>
      </c>
      <c r="C370">
        <v>2533</v>
      </c>
      <c r="D370" t="s">
        <v>188</v>
      </c>
      <c r="E370">
        <v>1172</v>
      </c>
      <c r="F370" t="s">
        <v>9</v>
      </c>
      <c r="G370">
        <v>5000</v>
      </c>
      <c r="H370">
        <v>5000</v>
      </c>
      <c r="I370">
        <v>5000</v>
      </c>
      <c r="J370">
        <v>5000</v>
      </c>
      <c r="K370">
        <v>5000</v>
      </c>
    </row>
    <row r="371" spans="1:11" ht="12.75">
      <c r="A371">
        <v>34</v>
      </c>
      <c r="B371" t="s">
        <v>181</v>
      </c>
      <c r="C371">
        <v>2544</v>
      </c>
      <c r="D371" t="s">
        <v>182</v>
      </c>
      <c r="E371">
        <v>1172</v>
      </c>
      <c r="F371" t="s">
        <v>9</v>
      </c>
      <c r="G371">
        <v>4000</v>
      </c>
      <c r="H371">
        <v>5000</v>
      </c>
      <c r="I371">
        <v>5000</v>
      </c>
      <c r="J371">
        <v>5000</v>
      </c>
      <c r="K371">
        <v>5000</v>
      </c>
    </row>
    <row r="372" spans="1:11" ht="12.75">
      <c r="A372">
        <v>40</v>
      </c>
      <c r="B372" t="s">
        <v>192</v>
      </c>
      <c r="C372">
        <v>3391</v>
      </c>
      <c r="D372" t="s">
        <v>207</v>
      </c>
      <c r="E372">
        <v>1172</v>
      </c>
      <c r="F372" t="s">
        <v>9</v>
      </c>
      <c r="G372">
        <v>5000</v>
      </c>
      <c r="H372">
        <v>5000</v>
      </c>
      <c r="I372">
        <v>5000</v>
      </c>
      <c r="J372">
        <v>5000</v>
      </c>
      <c r="K372">
        <v>5000</v>
      </c>
    </row>
    <row r="373" spans="1:11" ht="12.75">
      <c r="A373">
        <v>50</v>
      </c>
      <c r="B373" t="s">
        <v>217</v>
      </c>
      <c r="C373">
        <v>3850</v>
      </c>
      <c r="D373" t="s">
        <v>223</v>
      </c>
      <c r="E373">
        <v>1172</v>
      </c>
      <c r="F373" t="s">
        <v>9</v>
      </c>
      <c r="G373">
        <v>5000</v>
      </c>
      <c r="H373">
        <v>7000</v>
      </c>
      <c r="I373">
        <v>7000</v>
      </c>
      <c r="J373">
        <v>7000</v>
      </c>
      <c r="K373">
        <v>7000</v>
      </c>
    </row>
    <row r="374" spans="1:11" ht="12.75">
      <c r="A374">
        <v>36</v>
      </c>
      <c r="B374" t="s">
        <v>190</v>
      </c>
      <c r="C374">
        <v>2510</v>
      </c>
      <c r="D374" t="s">
        <v>239</v>
      </c>
      <c r="E374">
        <v>1172</v>
      </c>
      <c r="F374" t="s">
        <v>9</v>
      </c>
      <c r="G374">
        <v>30000</v>
      </c>
      <c r="H374">
        <v>10000</v>
      </c>
      <c r="I374">
        <v>10000</v>
      </c>
      <c r="J374">
        <v>10000</v>
      </c>
      <c r="K374">
        <v>10000</v>
      </c>
    </row>
    <row r="375" spans="1:11" ht="12.75">
      <c r="A375">
        <v>31</v>
      </c>
      <c r="B375" t="s">
        <v>176</v>
      </c>
      <c r="C375">
        <v>2320</v>
      </c>
      <c r="D375" t="s">
        <v>293</v>
      </c>
      <c r="E375">
        <v>1172</v>
      </c>
      <c r="F375" t="s">
        <v>235</v>
      </c>
      <c r="G375">
        <v>6000</v>
      </c>
      <c r="H375">
        <v>12000</v>
      </c>
      <c r="I375">
        <v>12000</v>
      </c>
      <c r="J375">
        <v>12000</v>
      </c>
      <c r="K375">
        <v>12000</v>
      </c>
    </row>
    <row r="376" spans="1:11" ht="12.75">
      <c r="A376">
        <v>21</v>
      </c>
      <c r="B376" t="s">
        <v>166</v>
      </c>
      <c r="C376">
        <v>2010</v>
      </c>
      <c r="D376" t="s">
        <v>167</v>
      </c>
      <c r="E376">
        <v>1172</v>
      </c>
      <c r="F376" t="s">
        <v>9</v>
      </c>
      <c r="G376">
        <v>20000</v>
      </c>
      <c r="H376">
        <v>15000</v>
      </c>
      <c r="I376">
        <v>15000</v>
      </c>
      <c r="J376">
        <v>15000</v>
      </c>
      <c r="K376">
        <v>15000</v>
      </c>
    </row>
    <row r="377" spans="1:11" ht="12.75">
      <c r="A377">
        <v>10</v>
      </c>
      <c r="B377" t="s">
        <v>289</v>
      </c>
      <c r="C377">
        <v>1001</v>
      </c>
      <c r="D377" t="s">
        <v>136</v>
      </c>
      <c r="E377">
        <v>1172</v>
      </c>
      <c r="F377" t="s">
        <v>9</v>
      </c>
      <c r="G377">
        <v>20000</v>
      </c>
      <c r="H377">
        <v>20000</v>
      </c>
      <c r="I377">
        <v>20000</v>
      </c>
      <c r="J377">
        <v>20000</v>
      </c>
      <c r="K377">
        <v>20000</v>
      </c>
    </row>
    <row r="378" spans="1:11" ht="12.75">
      <c r="A378">
        <v>40</v>
      </c>
      <c r="B378" t="s">
        <v>192</v>
      </c>
      <c r="C378">
        <v>1204</v>
      </c>
      <c r="D378" t="s">
        <v>193</v>
      </c>
      <c r="E378">
        <v>1172</v>
      </c>
      <c r="F378" t="s">
        <v>9</v>
      </c>
      <c r="G378">
        <v>20000</v>
      </c>
      <c r="H378">
        <v>20000</v>
      </c>
      <c r="I378">
        <v>20000</v>
      </c>
      <c r="J378">
        <v>20000</v>
      </c>
      <c r="K378">
        <v>20000</v>
      </c>
    </row>
    <row r="379" spans="1:11" ht="12.75">
      <c r="A379">
        <v>11</v>
      </c>
      <c r="B379" t="s">
        <v>159</v>
      </c>
      <c r="C379">
        <v>1201</v>
      </c>
      <c r="D379" t="s">
        <v>160</v>
      </c>
      <c r="E379">
        <v>1172</v>
      </c>
      <c r="F379" t="s">
        <v>9</v>
      </c>
      <c r="G379">
        <v>24000</v>
      </c>
      <c r="H379">
        <v>24780</v>
      </c>
      <c r="I379">
        <v>24780</v>
      </c>
      <c r="J379">
        <v>24780</v>
      </c>
      <c r="K379">
        <v>24780</v>
      </c>
    </row>
    <row r="380" spans="1:11" ht="12.75">
      <c r="A380">
        <v>30</v>
      </c>
      <c r="B380" t="s">
        <v>169</v>
      </c>
      <c r="C380">
        <v>2420</v>
      </c>
      <c r="D380" t="s">
        <v>172</v>
      </c>
      <c r="E380">
        <v>1172</v>
      </c>
      <c r="F380" t="s">
        <v>9</v>
      </c>
      <c r="G380">
        <v>4000</v>
      </c>
      <c r="H380">
        <v>25000</v>
      </c>
      <c r="I380">
        <v>25000</v>
      </c>
      <c r="J380">
        <v>25000</v>
      </c>
      <c r="K380">
        <v>25000</v>
      </c>
    </row>
    <row r="381" spans="1:11" ht="12.75">
      <c r="A381">
        <v>10</v>
      </c>
      <c r="B381" t="s">
        <v>289</v>
      </c>
      <c r="C381">
        <v>1200</v>
      </c>
      <c r="D381" t="s">
        <v>141</v>
      </c>
      <c r="E381">
        <v>1172</v>
      </c>
      <c r="F381" t="s">
        <v>9</v>
      </c>
      <c r="G381">
        <v>36000</v>
      </c>
      <c r="H381">
        <v>36000</v>
      </c>
      <c r="I381">
        <v>36000</v>
      </c>
      <c r="J381">
        <v>36000</v>
      </c>
      <c r="K381">
        <v>36000</v>
      </c>
    </row>
    <row r="382" spans="1:11" ht="12.75">
      <c r="A382">
        <v>20</v>
      </c>
      <c r="B382" t="s">
        <v>161</v>
      </c>
      <c r="C382">
        <v>2020</v>
      </c>
      <c r="D382" t="s">
        <v>162</v>
      </c>
      <c r="E382">
        <v>1172</v>
      </c>
      <c r="F382" t="s">
        <v>9</v>
      </c>
      <c r="G382">
        <v>50000</v>
      </c>
      <c r="H382">
        <v>40000</v>
      </c>
      <c r="I382">
        <v>40000</v>
      </c>
      <c r="J382">
        <v>40000</v>
      </c>
      <c r="K382">
        <v>40000</v>
      </c>
    </row>
    <row r="383" spans="1:11" ht="12.75">
      <c r="A383">
        <v>36</v>
      </c>
      <c r="B383" t="s">
        <v>190</v>
      </c>
      <c r="C383">
        <v>2440</v>
      </c>
      <c r="D383" t="s">
        <v>191</v>
      </c>
      <c r="E383">
        <v>1172</v>
      </c>
      <c r="F383" t="s">
        <v>9</v>
      </c>
      <c r="G383">
        <v>53000</v>
      </c>
      <c r="H383">
        <v>40000</v>
      </c>
      <c r="I383">
        <v>40000</v>
      </c>
      <c r="J383">
        <v>40000</v>
      </c>
      <c r="K383">
        <v>40000</v>
      </c>
    </row>
    <row r="384" spans="1:11" ht="12.75">
      <c r="A384">
        <v>10</v>
      </c>
      <c r="B384" t="s">
        <v>289</v>
      </c>
      <c r="C384">
        <v>1000</v>
      </c>
      <c r="D384" t="s">
        <v>135</v>
      </c>
      <c r="E384">
        <v>1172</v>
      </c>
      <c r="F384" t="s">
        <v>9</v>
      </c>
      <c r="G384">
        <v>45000</v>
      </c>
      <c r="H384">
        <v>45000</v>
      </c>
      <c r="I384">
        <v>45000</v>
      </c>
      <c r="J384">
        <v>45000</v>
      </c>
      <c r="K384">
        <v>45000</v>
      </c>
    </row>
    <row r="385" spans="1:11" ht="12.75">
      <c r="A385">
        <v>33</v>
      </c>
      <c r="B385" t="s">
        <v>179</v>
      </c>
      <c r="C385">
        <v>2411</v>
      </c>
      <c r="D385" t="s">
        <v>180</v>
      </c>
      <c r="E385">
        <v>1173</v>
      </c>
      <c r="F385" t="s">
        <v>10</v>
      </c>
      <c r="G385">
        <v>1000</v>
      </c>
      <c r="H385">
        <v>1000</v>
      </c>
      <c r="I385">
        <v>1000</v>
      </c>
      <c r="J385">
        <v>1000</v>
      </c>
      <c r="K385">
        <v>1000</v>
      </c>
    </row>
    <row r="386" spans="1:11" ht="12.75">
      <c r="A386">
        <v>10</v>
      </c>
      <c r="B386" t="s">
        <v>289</v>
      </c>
      <c r="C386">
        <v>1800</v>
      </c>
      <c r="D386" t="s">
        <v>145</v>
      </c>
      <c r="E386">
        <v>1173</v>
      </c>
      <c r="F386" t="s">
        <v>10</v>
      </c>
      <c r="G386">
        <v>2000</v>
      </c>
      <c r="H386">
        <v>2000</v>
      </c>
      <c r="I386">
        <v>2000</v>
      </c>
      <c r="J386">
        <v>2000</v>
      </c>
      <c r="K386">
        <v>2000</v>
      </c>
    </row>
    <row r="387" spans="1:11" ht="12.75">
      <c r="A387">
        <v>36</v>
      </c>
      <c r="B387" t="s">
        <v>190</v>
      </c>
      <c r="C387">
        <v>2440</v>
      </c>
      <c r="D387" t="s">
        <v>191</v>
      </c>
      <c r="E387">
        <v>1173</v>
      </c>
      <c r="F387" t="s">
        <v>10</v>
      </c>
      <c r="G387">
        <v>3000</v>
      </c>
      <c r="H387">
        <v>6000</v>
      </c>
      <c r="I387">
        <v>6000</v>
      </c>
      <c r="J387">
        <v>6000</v>
      </c>
      <c r="K387">
        <v>6000</v>
      </c>
    </row>
    <row r="388" spans="1:11" ht="12.75">
      <c r="A388">
        <v>40</v>
      </c>
      <c r="B388" t="s">
        <v>192</v>
      </c>
      <c r="C388">
        <v>3400</v>
      </c>
      <c r="D388" t="s">
        <v>208</v>
      </c>
      <c r="E388">
        <v>1173</v>
      </c>
      <c r="F388" t="s">
        <v>10</v>
      </c>
      <c r="G388">
        <v>10000</v>
      </c>
      <c r="H388">
        <v>10000</v>
      </c>
      <c r="I388">
        <v>10000</v>
      </c>
      <c r="J388">
        <v>10000</v>
      </c>
      <c r="K388">
        <v>10000</v>
      </c>
    </row>
    <row r="389" spans="1:11" ht="12.75">
      <c r="A389">
        <v>20</v>
      </c>
      <c r="B389" t="s">
        <v>161</v>
      </c>
      <c r="C389">
        <v>2020</v>
      </c>
      <c r="D389" t="s">
        <v>162</v>
      </c>
      <c r="E389">
        <v>1173</v>
      </c>
      <c r="F389" t="s">
        <v>10</v>
      </c>
      <c r="G389">
        <v>20000</v>
      </c>
      <c r="H389">
        <v>25000</v>
      </c>
      <c r="I389">
        <v>25000</v>
      </c>
      <c r="J389">
        <v>25000</v>
      </c>
      <c r="K389">
        <v>25000</v>
      </c>
    </row>
    <row r="390" spans="1:11" ht="12.75">
      <c r="A390">
        <v>10</v>
      </c>
      <c r="B390" t="s">
        <v>289</v>
      </c>
      <c r="C390">
        <v>1000</v>
      </c>
      <c r="D390" t="s">
        <v>135</v>
      </c>
      <c r="E390">
        <v>1173</v>
      </c>
      <c r="F390" t="s">
        <v>10</v>
      </c>
      <c r="G390">
        <v>45000</v>
      </c>
      <c r="H390">
        <v>30000</v>
      </c>
      <c r="I390">
        <v>30000</v>
      </c>
      <c r="J390">
        <v>30000</v>
      </c>
      <c r="K390">
        <v>30000</v>
      </c>
    </row>
    <row r="391" spans="1:11" ht="12.75">
      <c r="A391">
        <v>40</v>
      </c>
      <c r="B391" t="s">
        <v>192</v>
      </c>
      <c r="C391">
        <v>1900</v>
      </c>
      <c r="D391" t="s">
        <v>195</v>
      </c>
      <c r="E391">
        <v>1175</v>
      </c>
      <c r="F391" t="s">
        <v>87</v>
      </c>
      <c r="G391">
        <v>1000</v>
      </c>
      <c r="H391">
        <v>1000</v>
      </c>
      <c r="I391">
        <v>1000</v>
      </c>
      <c r="J391">
        <v>1000</v>
      </c>
      <c r="K391">
        <v>1000</v>
      </c>
    </row>
    <row r="392" spans="1:11" ht="12.75">
      <c r="A392">
        <v>21</v>
      </c>
      <c r="B392" t="s">
        <v>166</v>
      </c>
      <c r="C392">
        <v>2010</v>
      </c>
      <c r="D392" t="s">
        <v>167</v>
      </c>
      <c r="E392">
        <v>1175</v>
      </c>
      <c r="F392" t="s">
        <v>87</v>
      </c>
      <c r="G392">
        <v>1000</v>
      </c>
      <c r="H392">
        <v>1000</v>
      </c>
      <c r="I392">
        <v>1000</v>
      </c>
      <c r="J392">
        <v>1000</v>
      </c>
      <c r="K392">
        <v>1000</v>
      </c>
    </row>
    <row r="393" spans="1:11" ht="12.75">
      <c r="A393">
        <v>34</v>
      </c>
      <c r="B393" t="s">
        <v>181</v>
      </c>
      <c r="C393">
        <v>2533</v>
      </c>
      <c r="D393" t="s">
        <v>188</v>
      </c>
      <c r="E393">
        <v>1175</v>
      </c>
      <c r="F393" t="s">
        <v>87</v>
      </c>
      <c r="G393">
        <v>1000</v>
      </c>
      <c r="H393">
        <v>1000</v>
      </c>
      <c r="I393">
        <v>1000</v>
      </c>
      <c r="J393">
        <v>1000</v>
      </c>
      <c r="K393">
        <v>1000</v>
      </c>
    </row>
    <row r="394" spans="1:11" ht="12.75">
      <c r="A394">
        <v>40</v>
      </c>
      <c r="B394" t="s">
        <v>192</v>
      </c>
      <c r="C394">
        <v>3400</v>
      </c>
      <c r="D394" t="s">
        <v>208</v>
      </c>
      <c r="E394">
        <v>1175</v>
      </c>
      <c r="F394" t="s">
        <v>87</v>
      </c>
      <c r="G394">
        <v>1000</v>
      </c>
      <c r="H394">
        <v>1000</v>
      </c>
      <c r="I394">
        <v>1000</v>
      </c>
      <c r="J394">
        <v>1000</v>
      </c>
      <c r="K394">
        <v>1000</v>
      </c>
    </row>
    <row r="395" spans="1:11" ht="12.75">
      <c r="A395">
        <v>40</v>
      </c>
      <c r="B395" t="s">
        <v>192</v>
      </c>
      <c r="C395">
        <v>3550</v>
      </c>
      <c r="D395" t="s">
        <v>214</v>
      </c>
      <c r="E395">
        <v>1175</v>
      </c>
      <c r="F395" t="s">
        <v>87</v>
      </c>
      <c r="G395">
        <v>2000</v>
      </c>
      <c r="H395">
        <v>2000</v>
      </c>
      <c r="I395">
        <v>2000</v>
      </c>
      <c r="J395">
        <v>2000</v>
      </c>
      <c r="K395">
        <v>2000</v>
      </c>
    </row>
    <row r="396" spans="1:11" ht="12.75">
      <c r="A396">
        <v>40</v>
      </c>
      <c r="B396" t="s">
        <v>192</v>
      </c>
      <c r="C396">
        <v>1900</v>
      </c>
      <c r="D396" t="s">
        <v>195</v>
      </c>
      <c r="E396">
        <v>1180</v>
      </c>
      <c r="F396" t="s">
        <v>63</v>
      </c>
      <c r="G396">
        <v>3000</v>
      </c>
      <c r="H396">
        <v>3000</v>
      </c>
      <c r="I396">
        <v>3000</v>
      </c>
      <c r="J396">
        <v>3000</v>
      </c>
      <c r="K396">
        <v>3000</v>
      </c>
    </row>
    <row r="397" spans="1:11" ht="12.75">
      <c r="A397">
        <v>36</v>
      </c>
      <c r="B397" t="s">
        <v>190</v>
      </c>
      <c r="C397">
        <v>2440</v>
      </c>
      <c r="D397" t="s">
        <v>191</v>
      </c>
      <c r="E397">
        <v>1180</v>
      </c>
      <c r="F397" t="s">
        <v>63</v>
      </c>
      <c r="G397">
        <v>0</v>
      </c>
      <c r="H397">
        <v>3500</v>
      </c>
      <c r="I397">
        <v>3500</v>
      </c>
      <c r="J397">
        <v>3500</v>
      </c>
      <c r="K397">
        <v>3500</v>
      </c>
    </row>
    <row r="398" spans="1:11" ht="12.75">
      <c r="A398">
        <v>31</v>
      </c>
      <c r="B398" t="s">
        <v>176</v>
      </c>
      <c r="C398">
        <v>2320</v>
      </c>
      <c r="D398" t="s">
        <v>293</v>
      </c>
      <c r="E398">
        <v>1180</v>
      </c>
      <c r="F398" t="s">
        <v>63</v>
      </c>
      <c r="G398">
        <v>10000</v>
      </c>
      <c r="H398">
        <v>10000</v>
      </c>
      <c r="I398">
        <v>10000</v>
      </c>
      <c r="J398">
        <v>10000</v>
      </c>
      <c r="K398">
        <v>10000</v>
      </c>
    </row>
    <row r="399" spans="1:11" ht="12.75">
      <c r="A399">
        <v>50</v>
      </c>
      <c r="B399" t="s">
        <v>217</v>
      </c>
      <c r="C399">
        <v>2311</v>
      </c>
      <c r="D399" t="s">
        <v>219</v>
      </c>
      <c r="E399">
        <v>1180</v>
      </c>
      <c r="F399" t="s">
        <v>63</v>
      </c>
      <c r="G399">
        <v>12000</v>
      </c>
      <c r="H399">
        <v>15000</v>
      </c>
      <c r="I399">
        <v>15000</v>
      </c>
      <c r="J399">
        <v>15000</v>
      </c>
      <c r="K399">
        <v>15000</v>
      </c>
    </row>
    <row r="400" spans="1:11" ht="12.75">
      <c r="A400">
        <v>40</v>
      </c>
      <c r="B400" t="s">
        <v>192</v>
      </c>
      <c r="C400">
        <v>3390</v>
      </c>
      <c r="D400" t="s">
        <v>206</v>
      </c>
      <c r="E400">
        <v>1180</v>
      </c>
      <c r="F400" t="s">
        <v>63</v>
      </c>
      <c r="G400">
        <v>15000</v>
      </c>
      <c r="H400">
        <v>15000</v>
      </c>
      <c r="I400">
        <v>15000</v>
      </c>
      <c r="J400">
        <v>15000</v>
      </c>
      <c r="K400">
        <v>15000</v>
      </c>
    </row>
    <row r="401" spans="1:11" ht="12.75">
      <c r="A401">
        <v>32</v>
      </c>
      <c r="B401" t="s">
        <v>177</v>
      </c>
      <c r="C401">
        <v>2410</v>
      </c>
      <c r="D401" t="s">
        <v>178</v>
      </c>
      <c r="E401">
        <v>1180</v>
      </c>
      <c r="F401" t="s">
        <v>63</v>
      </c>
      <c r="G401">
        <v>18000</v>
      </c>
      <c r="H401">
        <v>18000</v>
      </c>
      <c r="I401">
        <v>18000</v>
      </c>
      <c r="J401">
        <v>18000</v>
      </c>
      <c r="K401">
        <v>18000</v>
      </c>
    </row>
    <row r="402" spans="1:11" ht="12.75">
      <c r="A402">
        <v>40</v>
      </c>
      <c r="B402" t="s">
        <v>192</v>
      </c>
      <c r="C402">
        <v>3300</v>
      </c>
      <c r="D402" t="s">
        <v>200</v>
      </c>
      <c r="E402">
        <v>1180</v>
      </c>
      <c r="F402" t="s">
        <v>63</v>
      </c>
      <c r="G402">
        <v>20000</v>
      </c>
      <c r="H402">
        <v>20000</v>
      </c>
      <c r="I402">
        <v>20000</v>
      </c>
      <c r="J402">
        <v>20000</v>
      </c>
      <c r="K402">
        <v>20000</v>
      </c>
    </row>
    <row r="403" spans="1:11" ht="12.75">
      <c r="A403">
        <v>34</v>
      </c>
      <c r="B403" t="s">
        <v>181</v>
      </c>
      <c r="C403">
        <v>2535</v>
      </c>
      <c r="D403" t="s">
        <v>186</v>
      </c>
      <c r="E403">
        <v>1180</v>
      </c>
      <c r="F403" t="s">
        <v>63</v>
      </c>
      <c r="G403">
        <v>25000</v>
      </c>
      <c r="H403">
        <v>25000</v>
      </c>
      <c r="I403">
        <v>25000</v>
      </c>
      <c r="J403">
        <v>25000</v>
      </c>
      <c r="K403">
        <v>25000</v>
      </c>
    </row>
    <row r="404" spans="1:11" ht="12.75">
      <c r="A404">
        <v>40</v>
      </c>
      <c r="B404" t="s">
        <v>192</v>
      </c>
      <c r="C404">
        <v>3802</v>
      </c>
      <c r="D404" t="s">
        <v>389</v>
      </c>
      <c r="E404">
        <v>1180</v>
      </c>
      <c r="F404" t="s">
        <v>63</v>
      </c>
      <c r="H404">
        <v>25000</v>
      </c>
      <c r="I404">
        <v>25000</v>
      </c>
      <c r="J404">
        <v>25000</v>
      </c>
      <c r="K404">
        <v>25000</v>
      </c>
    </row>
    <row r="405" spans="1:11" ht="12.75">
      <c r="A405">
        <v>21</v>
      </c>
      <c r="B405" t="s">
        <v>166</v>
      </c>
      <c r="C405">
        <v>2210</v>
      </c>
      <c r="D405" t="s">
        <v>168</v>
      </c>
      <c r="E405">
        <v>1180</v>
      </c>
      <c r="F405" t="s">
        <v>63</v>
      </c>
      <c r="G405">
        <v>30000</v>
      </c>
      <c r="H405">
        <v>30000</v>
      </c>
      <c r="I405">
        <v>30000</v>
      </c>
      <c r="J405">
        <v>30000</v>
      </c>
      <c r="K405">
        <v>30000</v>
      </c>
    </row>
    <row r="406" spans="1:11" ht="12.75">
      <c r="A406">
        <v>33</v>
      </c>
      <c r="B406" t="s">
        <v>179</v>
      </c>
      <c r="C406">
        <v>2411</v>
      </c>
      <c r="D406" t="s">
        <v>180</v>
      </c>
      <c r="E406">
        <v>1180</v>
      </c>
      <c r="F406" t="s">
        <v>63</v>
      </c>
      <c r="G406">
        <v>30000</v>
      </c>
      <c r="H406">
        <v>30000</v>
      </c>
      <c r="I406">
        <v>30000</v>
      </c>
      <c r="J406">
        <v>30000</v>
      </c>
      <c r="K406">
        <v>30000</v>
      </c>
    </row>
    <row r="407" spans="1:11" ht="12.75">
      <c r="A407">
        <v>40</v>
      </c>
      <c r="B407" t="s">
        <v>192</v>
      </c>
      <c r="C407">
        <v>2650</v>
      </c>
      <c r="D407" t="s">
        <v>197</v>
      </c>
      <c r="E407">
        <v>1180</v>
      </c>
      <c r="F407" t="s">
        <v>63</v>
      </c>
      <c r="G407">
        <v>30000</v>
      </c>
      <c r="H407">
        <v>30000</v>
      </c>
      <c r="I407">
        <v>30000</v>
      </c>
      <c r="J407">
        <v>30000</v>
      </c>
      <c r="K407">
        <v>30000</v>
      </c>
    </row>
    <row r="408" spans="1:11" ht="12.75">
      <c r="A408">
        <v>20</v>
      </c>
      <c r="B408" t="s">
        <v>161</v>
      </c>
      <c r="C408">
        <v>2020</v>
      </c>
      <c r="D408" t="s">
        <v>162</v>
      </c>
      <c r="E408">
        <v>1180</v>
      </c>
      <c r="F408" t="s">
        <v>63</v>
      </c>
      <c r="G408">
        <v>160000</v>
      </c>
      <c r="H408">
        <v>70000</v>
      </c>
      <c r="I408">
        <v>70000</v>
      </c>
      <c r="J408">
        <v>70000</v>
      </c>
      <c r="K408">
        <v>70000</v>
      </c>
    </row>
    <row r="409" spans="1:11" ht="12.75">
      <c r="A409">
        <v>40</v>
      </c>
      <c r="B409" t="s">
        <v>192</v>
      </c>
      <c r="C409">
        <v>1300</v>
      </c>
      <c r="D409" t="s">
        <v>194</v>
      </c>
      <c r="E409">
        <v>1180</v>
      </c>
      <c r="F409" t="s">
        <v>63</v>
      </c>
      <c r="G409">
        <v>111000</v>
      </c>
      <c r="H409">
        <v>111000</v>
      </c>
      <c r="I409">
        <v>111000</v>
      </c>
      <c r="J409">
        <v>111000</v>
      </c>
      <c r="K409">
        <v>111000</v>
      </c>
    </row>
    <row r="410" spans="1:11" ht="12.75">
      <c r="A410">
        <v>40</v>
      </c>
      <c r="B410" t="s">
        <v>192</v>
      </c>
      <c r="C410">
        <v>3341</v>
      </c>
      <c r="D410" t="s">
        <v>203</v>
      </c>
      <c r="E410">
        <v>1180</v>
      </c>
      <c r="F410" t="s">
        <v>63</v>
      </c>
      <c r="G410">
        <v>125000</v>
      </c>
      <c r="H410">
        <v>125000</v>
      </c>
      <c r="I410">
        <v>125000</v>
      </c>
      <c r="J410">
        <v>125000</v>
      </c>
      <c r="K410">
        <v>125000</v>
      </c>
    </row>
    <row r="411" spans="1:11" ht="12.75">
      <c r="A411">
        <v>40</v>
      </c>
      <c r="B411" t="s">
        <v>192</v>
      </c>
      <c r="C411">
        <v>3400</v>
      </c>
      <c r="D411" t="s">
        <v>208</v>
      </c>
      <c r="E411">
        <v>1180</v>
      </c>
      <c r="F411" t="s">
        <v>63</v>
      </c>
      <c r="G411">
        <v>170000</v>
      </c>
      <c r="H411">
        <v>170000</v>
      </c>
      <c r="I411">
        <v>170000</v>
      </c>
      <c r="J411">
        <v>170000</v>
      </c>
      <c r="K411">
        <v>170000</v>
      </c>
    </row>
    <row r="412" spans="1:11" ht="12.75">
      <c r="A412">
        <v>40</v>
      </c>
      <c r="B412" t="s">
        <v>192</v>
      </c>
      <c r="C412">
        <v>3401</v>
      </c>
      <c r="D412" t="s">
        <v>209</v>
      </c>
      <c r="E412">
        <v>1180</v>
      </c>
      <c r="F412" t="s">
        <v>63</v>
      </c>
      <c r="G412">
        <v>180000</v>
      </c>
      <c r="H412">
        <v>180000</v>
      </c>
      <c r="I412">
        <v>180000</v>
      </c>
      <c r="J412">
        <v>180000</v>
      </c>
      <c r="K412">
        <v>180000</v>
      </c>
    </row>
    <row r="413" spans="1:11" ht="12.75">
      <c r="A413">
        <v>34</v>
      </c>
      <c r="B413" t="s">
        <v>181</v>
      </c>
      <c r="C413">
        <v>2533</v>
      </c>
      <c r="D413" t="s">
        <v>188</v>
      </c>
      <c r="E413">
        <v>1180</v>
      </c>
      <c r="F413" t="s">
        <v>63</v>
      </c>
      <c r="G413">
        <v>200000</v>
      </c>
      <c r="H413">
        <v>200000</v>
      </c>
      <c r="I413">
        <v>200000</v>
      </c>
      <c r="J413">
        <v>200000</v>
      </c>
      <c r="K413">
        <v>200000</v>
      </c>
    </row>
    <row r="414" spans="1:11" ht="12.75">
      <c r="A414">
        <v>20</v>
      </c>
      <c r="B414" t="s">
        <v>161</v>
      </c>
      <c r="C414">
        <v>2220</v>
      </c>
      <c r="D414" t="s">
        <v>164</v>
      </c>
      <c r="E414">
        <v>1180</v>
      </c>
      <c r="F414" t="s">
        <v>63</v>
      </c>
      <c r="G414">
        <v>390000</v>
      </c>
      <c r="H414">
        <v>390000</v>
      </c>
      <c r="I414">
        <v>390000</v>
      </c>
      <c r="J414">
        <v>300000</v>
      </c>
      <c r="K414">
        <v>300000</v>
      </c>
    </row>
    <row r="415" spans="1:11" ht="12.75">
      <c r="A415">
        <v>40</v>
      </c>
      <c r="B415" t="s">
        <v>192</v>
      </c>
      <c r="C415">
        <v>3801</v>
      </c>
      <c r="D415" t="s">
        <v>216</v>
      </c>
      <c r="E415">
        <v>1180</v>
      </c>
      <c r="F415" t="s">
        <v>63</v>
      </c>
      <c r="I415">
        <v>96000</v>
      </c>
      <c r="J415">
        <v>96000</v>
      </c>
      <c r="K415">
        <v>96000</v>
      </c>
    </row>
    <row r="416" spans="1:11" ht="12.75">
      <c r="A416">
        <v>40</v>
      </c>
      <c r="B416" t="s">
        <v>192</v>
      </c>
      <c r="C416">
        <v>3802</v>
      </c>
      <c r="D416" t="s">
        <v>389</v>
      </c>
      <c r="E416">
        <v>1185</v>
      </c>
      <c r="F416" t="s">
        <v>29</v>
      </c>
      <c r="H416">
        <v>15000</v>
      </c>
      <c r="I416">
        <v>15000</v>
      </c>
      <c r="J416">
        <v>15000</v>
      </c>
      <c r="K416">
        <v>15000</v>
      </c>
    </row>
    <row r="417" spans="1:11" ht="12.75">
      <c r="A417">
        <v>40</v>
      </c>
      <c r="B417" t="s">
        <v>192</v>
      </c>
      <c r="C417">
        <v>2650</v>
      </c>
      <c r="D417" t="s">
        <v>197</v>
      </c>
      <c r="E417">
        <v>1185</v>
      </c>
      <c r="F417" t="s">
        <v>29</v>
      </c>
      <c r="G417">
        <v>30000</v>
      </c>
      <c r="H417">
        <v>30000</v>
      </c>
      <c r="I417">
        <v>30000</v>
      </c>
      <c r="J417">
        <v>30000</v>
      </c>
      <c r="K417">
        <v>30000</v>
      </c>
    </row>
    <row r="418" spans="1:11" ht="12.75">
      <c r="A418">
        <v>40</v>
      </c>
      <c r="B418" t="s">
        <v>192</v>
      </c>
      <c r="C418">
        <v>3400</v>
      </c>
      <c r="D418" t="s">
        <v>208</v>
      </c>
      <c r="E418">
        <v>1185</v>
      </c>
      <c r="F418" t="s">
        <v>29</v>
      </c>
      <c r="G418">
        <v>50000</v>
      </c>
      <c r="H418">
        <v>50000</v>
      </c>
      <c r="I418">
        <v>50000</v>
      </c>
      <c r="J418">
        <v>50000</v>
      </c>
      <c r="K418">
        <v>50000</v>
      </c>
    </row>
    <row r="419" spans="1:11" ht="12.75">
      <c r="A419">
        <v>40</v>
      </c>
      <c r="B419" t="s">
        <v>192</v>
      </c>
      <c r="C419">
        <v>3401</v>
      </c>
      <c r="D419" t="s">
        <v>209</v>
      </c>
      <c r="E419">
        <v>1185</v>
      </c>
      <c r="F419" t="s">
        <v>29</v>
      </c>
      <c r="G419">
        <v>105000</v>
      </c>
      <c r="H419">
        <v>105000</v>
      </c>
      <c r="I419">
        <v>105000</v>
      </c>
      <c r="J419">
        <v>105000</v>
      </c>
      <c r="K419">
        <v>105000</v>
      </c>
    </row>
    <row r="420" spans="1:11" ht="12.75">
      <c r="A420">
        <v>10</v>
      </c>
      <c r="B420" t="s">
        <v>289</v>
      </c>
      <c r="C420">
        <v>1219</v>
      </c>
      <c r="D420" t="s">
        <v>144</v>
      </c>
      <c r="E420">
        <v>1185</v>
      </c>
      <c r="F420" t="s">
        <v>29</v>
      </c>
      <c r="G420">
        <v>480000</v>
      </c>
      <c r="H420">
        <v>480000</v>
      </c>
      <c r="I420">
        <v>480000</v>
      </c>
      <c r="J420">
        <v>480000</v>
      </c>
      <c r="K420">
        <v>480000</v>
      </c>
    </row>
    <row r="421" spans="1:11" ht="12.75">
      <c r="A421">
        <v>40</v>
      </c>
      <c r="B421" t="s">
        <v>192</v>
      </c>
      <c r="C421">
        <v>3801</v>
      </c>
      <c r="D421" t="s">
        <v>216</v>
      </c>
      <c r="E421">
        <v>1185</v>
      </c>
      <c r="F421" t="s">
        <v>29</v>
      </c>
      <c r="I421">
        <v>15000</v>
      </c>
      <c r="J421">
        <v>15000</v>
      </c>
      <c r="K421">
        <v>15000</v>
      </c>
    </row>
    <row r="422" spans="1:11" ht="12.75">
      <c r="A422">
        <v>50</v>
      </c>
      <c r="B422" t="s">
        <v>217</v>
      </c>
      <c r="C422">
        <v>3859</v>
      </c>
      <c r="D422" t="s">
        <v>226</v>
      </c>
      <c r="E422">
        <v>1190</v>
      </c>
      <c r="F422" t="s">
        <v>96</v>
      </c>
      <c r="G422">
        <v>40000</v>
      </c>
      <c r="H422">
        <v>0</v>
      </c>
      <c r="I422">
        <v>0</v>
      </c>
      <c r="J422">
        <v>0</v>
      </c>
      <c r="K422">
        <v>0</v>
      </c>
    </row>
    <row r="423" spans="1:11" ht="12.75">
      <c r="A423">
        <v>40</v>
      </c>
      <c r="B423" t="s">
        <v>192</v>
      </c>
      <c r="C423">
        <v>3550</v>
      </c>
      <c r="D423" t="s">
        <v>214</v>
      </c>
      <c r="E423">
        <v>1190</v>
      </c>
      <c r="F423" t="s">
        <v>96</v>
      </c>
      <c r="G423">
        <v>16000</v>
      </c>
      <c r="H423">
        <v>16000</v>
      </c>
      <c r="I423">
        <v>16000</v>
      </c>
      <c r="J423">
        <v>16000</v>
      </c>
      <c r="K423">
        <v>16000</v>
      </c>
    </row>
    <row r="424" spans="1:11" ht="12.75">
      <c r="A424">
        <v>50</v>
      </c>
      <c r="B424" t="s">
        <v>217</v>
      </c>
      <c r="C424">
        <v>2311</v>
      </c>
      <c r="D424" t="s">
        <v>219</v>
      </c>
      <c r="E424">
        <v>1190</v>
      </c>
      <c r="F424" t="s">
        <v>96</v>
      </c>
      <c r="G424">
        <v>36000</v>
      </c>
      <c r="H424">
        <v>36000</v>
      </c>
      <c r="I424">
        <v>36000</v>
      </c>
      <c r="J424">
        <v>36000</v>
      </c>
      <c r="K424">
        <v>36000</v>
      </c>
    </row>
    <row r="425" spans="1:11" ht="12.75">
      <c r="A425">
        <v>36</v>
      </c>
      <c r="B425" t="s">
        <v>190</v>
      </c>
      <c r="C425">
        <v>2440</v>
      </c>
      <c r="D425" t="s">
        <v>191</v>
      </c>
      <c r="E425">
        <v>1190</v>
      </c>
      <c r="F425" t="s">
        <v>96</v>
      </c>
      <c r="G425">
        <v>25000</v>
      </c>
      <c r="H425">
        <v>40000</v>
      </c>
      <c r="I425">
        <v>40000</v>
      </c>
      <c r="J425">
        <v>40000</v>
      </c>
      <c r="K425">
        <v>40000</v>
      </c>
    </row>
    <row r="426" spans="1:11" ht="12.75">
      <c r="A426">
        <v>31</v>
      </c>
      <c r="B426" t="s">
        <v>176</v>
      </c>
      <c r="C426">
        <v>2320</v>
      </c>
      <c r="D426" t="s">
        <v>293</v>
      </c>
      <c r="E426">
        <v>1190</v>
      </c>
      <c r="F426" t="s">
        <v>96</v>
      </c>
      <c r="G426">
        <v>78750</v>
      </c>
      <c r="H426">
        <v>80000</v>
      </c>
      <c r="I426">
        <v>80000</v>
      </c>
      <c r="J426">
        <v>80000</v>
      </c>
      <c r="K426">
        <v>80000</v>
      </c>
    </row>
    <row r="427" spans="1:11" ht="12.75">
      <c r="A427">
        <v>32</v>
      </c>
      <c r="B427" t="s">
        <v>177</v>
      </c>
      <c r="C427">
        <v>2410</v>
      </c>
      <c r="D427" t="s">
        <v>178</v>
      </c>
      <c r="E427">
        <v>1190</v>
      </c>
      <c r="F427" t="s">
        <v>96</v>
      </c>
      <c r="G427">
        <v>117600</v>
      </c>
      <c r="H427">
        <v>117600</v>
      </c>
      <c r="I427">
        <v>117600</v>
      </c>
      <c r="J427">
        <v>117600</v>
      </c>
      <c r="K427">
        <v>117600</v>
      </c>
    </row>
    <row r="428" spans="1:11" ht="12.75">
      <c r="A428">
        <v>40</v>
      </c>
      <c r="B428" t="s">
        <v>192</v>
      </c>
      <c r="C428">
        <v>2650</v>
      </c>
      <c r="D428" t="s">
        <v>197</v>
      </c>
      <c r="E428">
        <v>1190</v>
      </c>
      <c r="F428" t="s">
        <v>96</v>
      </c>
      <c r="G428">
        <v>142000</v>
      </c>
      <c r="H428">
        <v>142000</v>
      </c>
      <c r="I428">
        <v>142000</v>
      </c>
      <c r="J428">
        <v>142000</v>
      </c>
      <c r="K428">
        <v>142000</v>
      </c>
    </row>
    <row r="429" spans="1:11" ht="12.75">
      <c r="A429">
        <v>33</v>
      </c>
      <c r="B429" t="s">
        <v>179</v>
      </c>
      <c r="C429">
        <v>2411</v>
      </c>
      <c r="D429" t="s">
        <v>180</v>
      </c>
      <c r="E429">
        <v>1190</v>
      </c>
      <c r="F429" t="s">
        <v>96</v>
      </c>
      <c r="G429">
        <v>183750</v>
      </c>
      <c r="H429">
        <v>183750</v>
      </c>
      <c r="I429">
        <v>183750</v>
      </c>
      <c r="J429">
        <v>183750</v>
      </c>
      <c r="K429">
        <v>183750</v>
      </c>
    </row>
    <row r="430" spans="1:11" ht="12.75">
      <c r="A430">
        <v>34</v>
      </c>
      <c r="B430" t="s">
        <v>181</v>
      </c>
      <c r="C430">
        <v>2533</v>
      </c>
      <c r="D430" t="s">
        <v>188</v>
      </c>
      <c r="E430">
        <v>1190</v>
      </c>
      <c r="F430" t="s">
        <v>96</v>
      </c>
      <c r="G430">
        <v>950000</v>
      </c>
      <c r="H430">
        <v>650000</v>
      </c>
      <c r="I430">
        <v>650000</v>
      </c>
      <c r="J430">
        <v>650000</v>
      </c>
      <c r="K430">
        <v>650000</v>
      </c>
    </row>
    <row r="431" spans="1:11" ht="12.75">
      <c r="A431">
        <v>36</v>
      </c>
      <c r="B431" t="s">
        <v>190</v>
      </c>
      <c r="C431">
        <v>2440</v>
      </c>
      <c r="D431" t="s">
        <v>191</v>
      </c>
      <c r="E431">
        <v>1195</v>
      </c>
      <c r="F431" t="s">
        <v>21</v>
      </c>
      <c r="G431">
        <v>2000</v>
      </c>
      <c r="H431">
        <v>1000</v>
      </c>
      <c r="I431">
        <v>1000</v>
      </c>
      <c r="J431">
        <v>1000</v>
      </c>
      <c r="K431">
        <v>1000</v>
      </c>
    </row>
    <row r="432" spans="1:11" ht="12.75">
      <c r="A432">
        <v>31</v>
      </c>
      <c r="B432" t="s">
        <v>176</v>
      </c>
      <c r="C432">
        <v>2320</v>
      </c>
      <c r="D432" t="s">
        <v>293</v>
      </c>
      <c r="E432">
        <v>1195</v>
      </c>
      <c r="F432" t="s">
        <v>21</v>
      </c>
      <c r="G432">
        <v>2000</v>
      </c>
      <c r="H432">
        <v>2000</v>
      </c>
      <c r="I432">
        <v>2000</v>
      </c>
      <c r="J432">
        <v>2000</v>
      </c>
      <c r="K432">
        <v>2000</v>
      </c>
    </row>
    <row r="433" spans="1:11" ht="12.75">
      <c r="A433">
        <v>10</v>
      </c>
      <c r="B433" t="s">
        <v>289</v>
      </c>
      <c r="C433">
        <v>1801</v>
      </c>
      <c r="D433" t="s">
        <v>146</v>
      </c>
      <c r="E433">
        <v>1195</v>
      </c>
      <c r="F433" t="s">
        <v>21</v>
      </c>
      <c r="G433">
        <v>2571</v>
      </c>
      <c r="H433">
        <v>2571</v>
      </c>
      <c r="I433">
        <v>2571</v>
      </c>
      <c r="J433">
        <v>2571</v>
      </c>
      <c r="K433">
        <v>2571</v>
      </c>
    </row>
    <row r="434" spans="1:11" ht="12.75">
      <c r="A434">
        <v>11</v>
      </c>
      <c r="B434" t="s">
        <v>159</v>
      </c>
      <c r="C434">
        <v>1201</v>
      </c>
      <c r="D434" t="s">
        <v>160</v>
      </c>
      <c r="E434">
        <v>1195</v>
      </c>
      <c r="F434" t="s">
        <v>21</v>
      </c>
      <c r="G434">
        <v>2500</v>
      </c>
      <c r="H434">
        <v>2581.25</v>
      </c>
      <c r="I434">
        <v>2581.25</v>
      </c>
      <c r="J434">
        <v>2581.25</v>
      </c>
      <c r="K434">
        <v>2581.25</v>
      </c>
    </row>
    <row r="435" spans="1:11" ht="12.75">
      <c r="A435">
        <v>21</v>
      </c>
      <c r="B435" t="s">
        <v>166</v>
      </c>
      <c r="C435">
        <v>2210</v>
      </c>
      <c r="D435" t="s">
        <v>168</v>
      </c>
      <c r="E435">
        <v>1195</v>
      </c>
      <c r="F435" t="s">
        <v>21</v>
      </c>
      <c r="G435">
        <v>3000</v>
      </c>
      <c r="H435">
        <v>3000</v>
      </c>
      <c r="I435">
        <v>3000</v>
      </c>
      <c r="J435">
        <v>3000</v>
      </c>
      <c r="K435">
        <v>3000</v>
      </c>
    </row>
    <row r="436" spans="1:11" ht="12.75">
      <c r="A436">
        <v>40</v>
      </c>
      <c r="B436" t="s">
        <v>192</v>
      </c>
      <c r="C436">
        <v>3390</v>
      </c>
      <c r="D436" t="s">
        <v>206</v>
      </c>
      <c r="E436">
        <v>1195</v>
      </c>
      <c r="F436" t="s">
        <v>21</v>
      </c>
      <c r="G436">
        <v>3000</v>
      </c>
      <c r="H436">
        <v>3000</v>
      </c>
      <c r="I436">
        <v>3000</v>
      </c>
      <c r="J436">
        <v>3000</v>
      </c>
      <c r="K436">
        <v>3000</v>
      </c>
    </row>
    <row r="437" spans="1:11" ht="12.75">
      <c r="A437">
        <v>50</v>
      </c>
      <c r="B437" t="s">
        <v>217</v>
      </c>
      <c r="C437">
        <v>3850</v>
      </c>
      <c r="D437" t="s">
        <v>223</v>
      </c>
      <c r="E437">
        <v>1195</v>
      </c>
      <c r="F437" t="s">
        <v>21</v>
      </c>
      <c r="G437">
        <v>3000</v>
      </c>
      <c r="H437">
        <v>3500</v>
      </c>
      <c r="I437">
        <v>3500</v>
      </c>
      <c r="J437">
        <v>3500</v>
      </c>
      <c r="K437">
        <v>3500</v>
      </c>
    </row>
    <row r="438" spans="1:11" ht="12.75">
      <c r="A438">
        <v>20</v>
      </c>
      <c r="B438" t="s">
        <v>161</v>
      </c>
      <c r="C438">
        <v>2020</v>
      </c>
      <c r="D438" t="s">
        <v>162</v>
      </c>
      <c r="E438">
        <v>1195</v>
      </c>
      <c r="F438" t="s">
        <v>21</v>
      </c>
      <c r="G438">
        <v>12000</v>
      </c>
      <c r="H438">
        <v>5000</v>
      </c>
      <c r="I438">
        <v>5000</v>
      </c>
      <c r="J438">
        <v>5000</v>
      </c>
      <c r="K438">
        <v>5000</v>
      </c>
    </row>
    <row r="439" spans="1:11" ht="12.75">
      <c r="A439">
        <v>34</v>
      </c>
      <c r="B439" t="s">
        <v>181</v>
      </c>
      <c r="C439">
        <v>2540</v>
      </c>
      <c r="D439" t="s">
        <v>184</v>
      </c>
      <c r="E439">
        <v>1195</v>
      </c>
      <c r="F439" t="s">
        <v>21</v>
      </c>
      <c r="G439">
        <v>5000</v>
      </c>
      <c r="H439">
        <v>5000</v>
      </c>
      <c r="I439">
        <v>5000</v>
      </c>
      <c r="J439">
        <v>5000</v>
      </c>
      <c r="K439">
        <v>5000</v>
      </c>
    </row>
    <row r="440" spans="1:11" ht="12.75">
      <c r="A440">
        <v>10</v>
      </c>
      <c r="B440" t="s">
        <v>289</v>
      </c>
      <c r="C440">
        <v>1200</v>
      </c>
      <c r="D440" t="s">
        <v>141</v>
      </c>
      <c r="E440">
        <v>1195</v>
      </c>
      <c r="F440" t="s">
        <v>21</v>
      </c>
      <c r="G440">
        <v>3000</v>
      </c>
      <c r="H440">
        <v>6000</v>
      </c>
      <c r="I440">
        <v>6000</v>
      </c>
      <c r="J440">
        <v>6000</v>
      </c>
      <c r="K440">
        <v>6000</v>
      </c>
    </row>
    <row r="441" spans="1:11" ht="12.75">
      <c r="A441">
        <v>32</v>
      </c>
      <c r="B441" t="s">
        <v>177</v>
      </c>
      <c r="C441">
        <v>2410</v>
      </c>
      <c r="D441" t="s">
        <v>178</v>
      </c>
      <c r="E441">
        <v>1195</v>
      </c>
      <c r="F441" t="s">
        <v>21</v>
      </c>
      <c r="G441">
        <v>6000</v>
      </c>
      <c r="H441">
        <v>6000</v>
      </c>
      <c r="I441">
        <v>6000</v>
      </c>
      <c r="J441">
        <v>6000</v>
      </c>
      <c r="K441">
        <v>6000</v>
      </c>
    </row>
    <row r="442" spans="1:11" ht="12.75">
      <c r="A442">
        <v>40</v>
      </c>
      <c r="B442" t="s">
        <v>192</v>
      </c>
      <c r="C442">
        <v>3400</v>
      </c>
      <c r="D442" t="s">
        <v>208</v>
      </c>
      <c r="E442">
        <v>1195</v>
      </c>
      <c r="F442" t="s">
        <v>21</v>
      </c>
      <c r="G442">
        <v>6000</v>
      </c>
      <c r="H442">
        <v>6000</v>
      </c>
      <c r="I442">
        <v>6000</v>
      </c>
      <c r="J442">
        <v>6000</v>
      </c>
      <c r="K442">
        <v>6000</v>
      </c>
    </row>
    <row r="443" spans="1:11" ht="12.75">
      <c r="A443">
        <v>40</v>
      </c>
      <c r="B443" t="s">
        <v>192</v>
      </c>
      <c r="C443">
        <v>1204</v>
      </c>
      <c r="D443" t="s">
        <v>193</v>
      </c>
      <c r="E443">
        <v>1195</v>
      </c>
      <c r="F443" t="s">
        <v>21</v>
      </c>
      <c r="G443">
        <v>10000</v>
      </c>
      <c r="H443">
        <v>10000</v>
      </c>
      <c r="I443">
        <v>10000</v>
      </c>
      <c r="J443">
        <v>10000</v>
      </c>
      <c r="K443">
        <v>10000</v>
      </c>
    </row>
    <row r="444" spans="1:11" ht="12.75">
      <c r="A444">
        <v>34</v>
      </c>
      <c r="B444" t="s">
        <v>181</v>
      </c>
      <c r="C444">
        <v>2533</v>
      </c>
      <c r="D444" t="s">
        <v>188</v>
      </c>
      <c r="E444">
        <v>1195</v>
      </c>
      <c r="F444" t="s">
        <v>21</v>
      </c>
      <c r="G444">
        <v>12000</v>
      </c>
      <c r="H444">
        <v>10000</v>
      </c>
      <c r="I444">
        <v>10000</v>
      </c>
      <c r="J444">
        <v>10000</v>
      </c>
      <c r="K444">
        <v>10000</v>
      </c>
    </row>
    <row r="445" spans="1:11" ht="12.75">
      <c r="A445">
        <v>40</v>
      </c>
      <c r="B445" t="s">
        <v>192</v>
      </c>
      <c r="C445">
        <v>3030</v>
      </c>
      <c r="D445" t="s">
        <v>198</v>
      </c>
      <c r="E445">
        <v>1195</v>
      </c>
      <c r="F445" t="s">
        <v>21</v>
      </c>
      <c r="G445">
        <v>10000</v>
      </c>
      <c r="H445">
        <v>10000</v>
      </c>
      <c r="I445">
        <v>10000</v>
      </c>
      <c r="J445">
        <v>10000</v>
      </c>
      <c r="K445">
        <v>10000</v>
      </c>
    </row>
    <row r="446" spans="1:11" ht="12.75">
      <c r="A446">
        <v>40</v>
      </c>
      <c r="B446" t="s">
        <v>192</v>
      </c>
      <c r="C446">
        <v>3550</v>
      </c>
      <c r="D446" t="s">
        <v>214</v>
      </c>
      <c r="E446">
        <v>1195</v>
      </c>
      <c r="F446" t="s">
        <v>21</v>
      </c>
      <c r="G446">
        <v>12000</v>
      </c>
      <c r="H446">
        <v>12000</v>
      </c>
      <c r="I446">
        <v>12000</v>
      </c>
      <c r="J446">
        <v>12000</v>
      </c>
      <c r="K446">
        <v>12000</v>
      </c>
    </row>
    <row r="447" spans="1:11" ht="12.75">
      <c r="A447">
        <v>10</v>
      </c>
      <c r="B447" t="s">
        <v>289</v>
      </c>
      <c r="C447">
        <v>1210</v>
      </c>
      <c r="D447" t="s">
        <v>143</v>
      </c>
      <c r="E447">
        <v>1195</v>
      </c>
      <c r="F447" t="s">
        <v>21</v>
      </c>
      <c r="G447">
        <v>50000</v>
      </c>
      <c r="H447">
        <v>32820</v>
      </c>
      <c r="I447">
        <v>32820</v>
      </c>
      <c r="J447">
        <v>32820</v>
      </c>
      <c r="K447">
        <v>32820</v>
      </c>
    </row>
    <row r="448" spans="1:11" ht="12.75">
      <c r="A448">
        <v>30</v>
      </c>
      <c r="B448" t="s">
        <v>169</v>
      </c>
      <c r="C448">
        <v>2420</v>
      </c>
      <c r="D448" t="s">
        <v>172</v>
      </c>
      <c r="E448">
        <v>1195</v>
      </c>
      <c r="F448" t="s">
        <v>21</v>
      </c>
      <c r="G448">
        <v>3500</v>
      </c>
      <c r="H448">
        <v>35000</v>
      </c>
      <c r="I448">
        <v>35000</v>
      </c>
      <c r="J448">
        <v>35000</v>
      </c>
      <c r="K448">
        <v>35000</v>
      </c>
    </row>
    <row r="449" spans="1:11" ht="12.75">
      <c r="A449">
        <v>10</v>
      </c>
      <c r="B449" t="s">
        <v>289</v>
      </c>
      <c r="C449">
        <v>1219</v>
      </c>
      <c r="D449" t="s">
        <v>144</v>
      </c>
      <c r="E449">
        <v>1195</v>
      </c>
      <c r="F449" t="s">
        <v>21</v>
      </c>
      <c r="G449">
        <v>160000</v>
      </c>
      <c r="H449">
        <v>160000</v>
      </c>
      <c r="I449">
        <v>160000</v>
      </c>
      <c r="J449">
        <v>160000</v>
      </c>
      <c r="K449">
        <v>160000</v>
      </c>
    </row>
    <row r="450" spans="1:11" ht="12.75">
      <c r="A450">
        <v>21</v>
      </c>
      <c r="B450" t="s">
        <v>166</v>
      </c>
      <c r="C450">
        <v>2210</v>
      </c>
      <c r="D450" t="s">
        <v>168</v>
      </c>
      <c r="E450">
        <v>1196</v>
      </c>
      <c r="F450" t="s">
        <v>77</v>
      </c>
      <c r="G450">
        <v>13000</v>
      </c>
      <c r="H450">
        <v>13000</v>
      </c>
      <c r="I450">
        <v>13000</v>
      </c>
      <c r="J450">
        <v>13000</v>
      </c>
      <c r="K450">
        <v>13000</v>
      </c>
    </row>
    <row r="451" spans="1:11" ht="12.75">
      <c r="A451">
        <v>40</v>
      </c>
      <c r="B451" t="s">
        <v>192</v>
      </c>
      <c r="C451">
        <v>1300</v>
      </c>
      <c r="D451" t="s">
        <v>194</v>
      </c>
      <c r="E451">
        <v>1196</v>
      </c>
      <c r="F451" t="s">
        <v>77</v>
      </c>
      <c r="G451">
        <v>20000</v>
      </c>
      <c r="H451">
        <v>20000</v>
      </c>
      <c r="I451">
        <v>20000</v>
      </c>
      <c r="J451">
        <v>20000</v>
      </c>
      <c r="K451">
        <v>20000</v>
      </c>
    </row>
    <row r="452" spans="1:11" ht="12.75">
      <c r="A452">
        <v>20</v>
      </c>
      <c r="B452" t="s">
        <v>161</v>
      </c>
      <c r="C452">
        <v>2220</v>
      </c>
      <c r="D452" t="s">
        <v>164</v>
      </c>
      <c r="E452">
        <v>1196</v>
      </c>
      <c r="F452" t="s">
        <v>77</v>
      </c>
      <c r="G452">
        <v>20000</v>
      </c>
      <c r="H452">
        <v>20000</v>
      </c>
      <c r="I452">
        <v>20000</v>
      </c>
      <c r="J452">
        <v>20000</v>
      </c>
      <c r="K452">
        <v>20000</v>
      </c>
    </row>
    <row r="453" spans="1:11" ht="12.75">
      <c r="A453">
        <v>40</v>
      </c>
      <c r="B453" t="s">
        <v>192</v>
      </c>
      <c r="C453">
        <v>2650</v>
      </c>
      <c r="D453" t="s">
        <v>197</v>
      </c>
      <c r="E453">
        <v>1196</v>
      </c>
      <c r="F453" t="s">
        <v>77</v>
      </c>
      <c r="G453">
        <v>125000</v>
      </c>
      <c r="H453">
        <v>125000</v>
      </c>
      <c r="I453">
        <v>125000</v>
      </c>
      <c r="J453">
        <v>125000</v>
      </c>
      <c r="K453">
        <v>125000</v>
      </c>
    </row>
    <row r="454" spans="1:11" ht="12.75">
      <c r="A454">
        <v>10</v>
      </c>
      <c r="B454" t="s">
        <v>289</v>
      </c>
      <c r="C454">
        <v>1219</v>
      </c>
      <c r="D454" t="s">
        <v>144</v>
      </c>
      <c r="E454">
        <v>1197</v>
      </c>
      <c r="F454" t="s">
        <v>30</v>
      </c>
      <c r="G454">
        <v>80000</v>
      </c>
      <c r="H454">
        <v>97000</v>
      </c>
      <c r="I454">
        <v>97000</v>
      </c>
      <c r="J454">
        <v>97000</v>
      </c>
      <c r="K454">
        <v>97000</v>
      </c>
    </row>
    <row r="455" spans="1:11" ht="12.75">
      <c r="A455">
        <v>34</v>
      </c>
      <c r="B455" t="s">
        <v>181</v>
      </c>
      <c r="C455">
        <v>2536</v>
      </c>
      <c r="D455" t="s">
        <v>185</v>
      </c>
      <c r="E455">
        <v>1200</v>
      </c>
      <c r="F455" t="s">
        <v>22</v>
      </c>
      <c r="G455">
        <v>2000</v>
      </c>
      <c r="H455">
        <v>2000</v>
      </c>
      <c r="I455">
        <v>2000</v>
      </c>
      <c r="J455">
        <v>2000</v>
      </c>
      <c r="K455">
        <v>2000</v>
      </c>
    </row>
    <row r="456" spans="1:11" ht="12.75">
      <c r="A456">
        <v>34</v>
      </c>
      <c r="B456" t="s">
        <v>181</v>
      </c>
      <c r="C456">
        <v>2530</v>
      </c>
      <c r="D456" t="s">
        <v>189</v>
      </c>
      <c r="E456">
        <v>1200</v>
      </c>
      <c r="F456" t="s">
        <v>22</v>
      </c>
      <c r="G456">
        <v>3000</v>
      </c>
      <c r="H456">
        <v>3000</v>
      </c>
      <c r="I456">
        <v>3000</v>
      </c>
      <c r="J456">
        <v>3000</v>
      </c>
      <c r="K456">
        <v>3000</v>
      </c>
    </row>
    <row r="457" spans="1:11" ht="12.75">
      <c r="A457">
        <v>34</v>
      </c>
      <c r="B457" t="s">
        <v>181</v>
      </c>
      <c r="C457">
        <v>2534</v>
      </c>
      <c r="D457" t="s">
        <v>187</v>
      </c>
      <c r="E457">
        <v>1200</v>
      </c>
      <c r="F457" t="s">
        <v>22</v>
      </c>
      <c r="G457">
        <v>3000</v>
      </c>
      <c r="H457">
        <v>3000</v>
      </c>
      <c r="I457">
        <v>3000</v>
      </c>
      <c r="J457">
        <v>3000</v>
      </c>
      <c r="K457">
        <v>3000</v>
      </c>
    </row>
    <row r="458" spans="1:11" ht="12.75">
      <c r="A458">
        <v>40</v>
      </c>
      <c r="B458" t="s">
        <v>192</v>
      </c>
      <c r="C458">
        <v>1900</v>
      </c>
      <c r="D458" t="s">
        <v>195</v>
      </c>
      <c r="E458">
        <v>1200</v>
      </c>
      <c r="F458" t="s">
        <v>22</v>
      </c>
      <c r="G458">
        <v>5000</v>
      </c>
      <c r="H458">
        <v>5000</v>
      </c>
      <c r="I458">
        <v>5000</v>
      </c>
      <c r="J458">
        <v>5000</v>
      </c>
      <c r="K458">
        <v>5000</v>
      </c>
    </row>
    <row r="459" spans="1:11" ht="12.75">
      <c r="A459">
        <v>50</v>
      </c>
      <c r="B459" t="s">
        <v>217</v>
      </c>
      <c r="C459">
        <v>2312</v>
      </c>
      <c r="D459" t="s">
        <v>220</v>
      </c>
      <c r="E459">
        <v>1200</v>
      </c>
      <c r="F459" t="s">
        <v>22</v>
      </c>
      <c r="G459">
        <v>30000</v>
      </c>
      <c r="H459">
        <v>5000</v>
      </c>
      <c r="I459">
        <v>5000</v>
      </c>
      <c r="J459">
        <v>5000</v>
      </c>
      <c r="K459">
        <v>5000</v>
      </c>
    </row>
    <row r="460" spans="1:11" ht="12.75">
      <c r="A460">
        <v>32</v>
      </c>
      <c r="B460" t="s">
        <v>177</v>
      </c>
      <c r="C460">
        <v>2410</v>
      </c>
      <c r="D460" t="s">
        <v>178</v>
      </c>
      <c r="E460">
        <v>1200</v>
      </c>
      <c r="F460" t="s">
        <v>22</v>
      </c>
      <c r="G460">
        <v>5000</v>
      </c>
      <c r="H460">
        <v>5000</v>
      </c>
      <c r="I460">
        <v>5000</v>
      </c>
      <c r="J460">
        <v>5000</v>
      </c>
      <c r="K460">
        <v>5000</v>
      </c>
    </row>
    <row r="461" spans="1:11" ht="12.75">
      <c r="A461">
        <v>30</v>
      </c>
      <c r="B461" t="s">
        <v>169</v>
      </c>
      <c r="C461">
        <v>2420</v>
      </c>
      <c r="D461" t="s">
        <v>172</v>
      </c>
      <c r="E461">
        <v>1200</v>
      </c>
      <c r="F461" t="s">
        <v>22</v>
      </c>
      <c r="G461">
        <v>1000</v>
      </c>
      <c r="H461">
        <v>5000</v>
      </c>
      <c r="I461">
        <v>5000</v>
      </c>
      <c r="J461">
        <v>5000</v>
      </c>
      <c r="K461">
        <v>5000</v>
      </c>
    </row>
    <row r="462" spans="1:11" ht="12.75">
      <c r="A462">
        <v>34</v>
      </c>
      <c r="B462" t="s">
        <v>181</v>
      </c>
      <c r="C462">
        <v>2533</v>
      </c>
      <c r="D462" t="s">
        <v>188</v>
      </c>
      <c r="E462">
        <v>1200</v>
      </c>
      <c r="F462" t="s">
        <v>22</v>
      </c>
      <c r="G462">
        <v>5000</v>
      </c>
      <c r="H462">
        <v>5000</v>
      </c>
      <c r="I462">
        <v>5000</v>
      </c>
      <c r="J462">
        <v>5000</v>
      </c>
      <c r="K462">
        <v>5000</v>
      </c>
    </row>
    <row r="463" spans="1:11" ht="12.75">
      <c r="A463">
        <v>34</v>
      </c>
      <c r="B463" t="s">
        <v>181</v>
      </c>
      <c r="C463">
        <v>2535</v>
      </c>
      <c r="D463" t="s">
        <v>186</v>
      </c>
      <c r="E463">
        <v>1200</v>
      </c>
      <c r="F463" t="s">
        <v>22</v>
      </c>
      <c r="G463">
        <v>5000</v>
      </c>
      <c r="H463">
        <v>5000</v>
      </c>
      <c r="I463">
        <v>5000</v>
      </c>
      <c r="J463">
        <v>5000</v>
      </c>
      <c r="K463">
        <v>5000</v>
      </c>
    </row>
    <row r="464" spans="1:11" ht="12.75">
      <c r="A464">
        <v>40</v>
      </c>
      <c r="B464" t="s">
        <v>192</v>
      </c>
      <c r="C464">
        <v>3400</v>
      </c>
      <c r="D464" t="s">
        <v>208</v>
      </c>
      <c r="E464">
        <v>1200</v>
      </c>
      <c r="F464" t="s">
        <v>22</v>
      </c>
      <c r="G464">
        <v>5000</v>
      </c>
      <c r="H464">
        <v>5000</v>
      </c>
      <c r="I464">
        <v>5000</v>
      </c>
      <c r="J464">
        <v>5000</v>
      </c>
      <c r="K464">
        <v>5000</v>
      </c>
    </row>
    <row r="465" spans="1:11" ht="12.75">
      <c r="A465">
        <v>50</v>
      </c>
      <c r="B465" t="s">
        <v>217</v>
      </c>
      <c r="C465">
        <v>3850</v>
      </c>
      <c r="D465" t="s">
        <v>223</v>
      </c>
      <c r="E465">
        <v>1200</v>
      </c>
      <c r="F465" t="s">
        <v>22</v>
      </c>
      <c r="G465">
        <v>25000</v>
      </c>
      <c r="H465">
        <v>5000</v>
      </c>
      <c r="I465">
        <v>5000</v>
      </c>
      <c r="J465">
        <v>5000</v>
      </c>
      <c r="K465">
        <v>5000</v>
      </c>
    </row>
    <row r="466" spans="1:11" ht="12.75">
      <c r="A466">
        <v>31</v>
      </c>
      <c r="B466" t="s">
        <v>176</v>
      </c>
      <c r="C466">
        <v>2320</v>
      </c>
      <c r="D466" t="s">
        <v>293</v>
      </c>
      <c r="E466">
        <v>1200</v>
      </c>
      <c r="F466" t="s">
        <v>22</v>
      </c>
      <c r="G466">
        <v>17000</v>
      </c>
      <c r="H466">
        <v>7000</v>
      </c>
      <c r="I466">
        <v>7000</v>
      </c>
      <c r="J466">
        <v>7000</v>
      </c>
      <c r="K466">
        <v>7000</v>
      </c>
    </row>
    <row r="467" spans="1:11" ht="12.75">
      <c r="A467">
        <v>50</v>
      </c>
      <c r="B467" t="s">
        <v>217</v>
      </c>
      <c r="C467">
        <v>3252</v>
      </c>
      <c r="D467" t="s">
        <v>221</v>
      </c>
      <c r="E467">
        <v>1200</v>
      </c>
      <c r="F467" t="s">
        <v>22</v>
      </c>
      <c r="G467">
        <v>25000</v>
      </c>
      <c r="H467">
        <v>7000</v>
      </c>
      <c r="I467">
        <v>7000</v>
      </c>
      <c r="J467">
        <v>7000</v>
      </c>
      <c r="K467">
        <v>7000</v>
      </c>
    </row>
    <row r="468" spans="1:11" ht="12.75">
      <c r="A468">
        <v>50</v>
      </c>
      <c r="B468" t="s">
        <v>217</v>
      </c>
      <c r="C468">
        <v>2311</v>
      </c>
      <c r="D468" t="s">
        <v>219</v>
      </c>
      <c r="E468">
        <v>1200</v>
      </c>
      <c r="F468" t="s">
        <v>22</v>
      </c>
      <c r="G468">
        <v>5000</v>
      </c>
      <c r="H468">
        <v>8000</v>
      </c>
      <c r="I468">
        <v>8000</v>
      </c>
      <c r="J468">
        <v>8000</v>
      </c>
      <c r="K468">
        <v>8000</v>
      </c>
    </row>
    <row r="469" spans="1:11" ht="12.75">
      <c r="A469">
        <v>40</v>
      </c>
      <c r="B469" t="s">
        <v>192</v>
      </c>
      <c r="C469">
        <v>1204</v>
      </c>
      <c r="D469" t="s">
        <v>193</v>
      </c>
      <c r="E469">
        <v>1200</v>
      </c>
      <c r="F469" t="s">
        <v>22</v>
      </c>
      <c r="G469">
        <v>10000</v>
      </c>
      <c r="H469">
        <v>10000</v>
      </c>
      <c r="I469">
        <v>10000</v>
      </c>
      <c r="J469">
        <v>10000</v>
      </c>
      <c r="K469">
        <v>10000</v>
      </c>
    </row>
    <row r="470" spans="1:11" ht="12.75">
      <c r="A470">
        <v>40</v>
      </c>
      <c r="B470" t="s">
        <v>192</v>
      </c>
      <c r="C470">
        <v>1300</v>
      </c>
      <c r="D470" t="s">
        <v>194</v>
      </c>
      <c r="E470">
        <v>1200</v>
      </c>
      <c r="F470" t="s">
        <v>22</v>
      </c>
      <c r="G470">
        <v>10000</v>
      </c>
      <c r="H470">
        <v>10000</v>
      </c>
      <c r="I470">
        <v>10000</v>
      </c>
      <c r="J470">
        <v>10000</v>
      </c>
      <c r="K470">
        <v>10000</v>
      </c>
    </row>
    <row r="471" spans="1:11" ht="12.75">
      <c r="A471">
        <v>40</v>
      </c>
      <c r="B471" t="s">
        <v>192</v>
      </c>
      <c r="C471">
        <v>1901</v>
      </c>
      <c r="D471" t="s">
        <v>196</v>
      </c>
      <c r="E471">
        <v>1200</v>
      </c>
      <c r="F471" t="s">
        <v>22</v>
      </c>
      <c r="G471">
        <v>10000</v>
      </c>
      <c r="H471">
        <v>10000</v>
      </c>
      <c r="I471">
        <v>10000</v>
      </c>
      <c r="J471">
        <v>10000</v>
      </c>
      <c r="K471">
        <v>10000</v>
      </c>
    </row>
    <row r="472" spans="1:11" ht="12.75">
      <c r="A472">
        <v>33</v>
      </c>
      <c r="B472" t="s">
        <v>179</v>
      </c>
      <c r="C472">
        <v>2411</v>
      </c>
      <c r="D472" t="s">
        <v>180</v>
      </c>
      <c r="E472">
        <v>1200</v>
      </c>
      <c r="F472" t="s">
        <v>22</v>
      </c>
      <c r="G472">
        <v>25000</v>
      </c>
      <c r="H472">
        <v>10000</v>
      </c>
      <c r="I472">
        <v>10000</v>
      </c>
      <c r="J472">
        <v>10000</v>
      </c>
      <c r="K472">
        <v>10000</v>
      </c>
    </row>
    <row r="473" spans="1:11" ht="12.75">
      <c r="A473">
        <v>36</v>
      </c>
      <c r="B473" t="s">
        <v>190</v>
      </c>
      <c r="C473">
        <v>2440</v>
      </c>
      <c r="D473" t="s">
        <v>191</v>
      </c>
      <c r="E473">
        <v>1200</v>
      </c>
      <c r="F473" t="s">
        <v>22</v>
      </c>
      <c r="G473">
        <v>0</v>
      </c>
      <c r="H473">
        <v>10000</v>
      </c>
      <c r="I473">
        <v>10000</v>
      </c>
      <c r="J473">
        <v>10000</v>
      </c>
      <c r="K473">
        <v>10000</v>
      </c>
    </row>
    <row r="474" spans="1:11" ht="12.75">
      <c r="A474">
        <v>40</v>
      </c>
      <c r="B474" t="s">
        <v>192</v>
      </c>
      <c r="C474">
        <v>2650</v>
      </c>
      <c r="D474" t="s">
        <v>197</v>
      </c>
      <c r="E474">
        <v>1200</v>
      </c>
      <c r="F474" t="s">
        <v>22</v>
      </c>
      <c r="G474">
        <v>10000</v>
      </c>
      <c r="H474">
        <v>10000</v>
      </c>
      <c r="I474">
        <v>10000</v>
      </c>
      <c r="J474">
        <v>10000</v>
      </c>
      <c r="K474">
        <v>10000</v>
      </c>
    </row>
    <row r="475" spans="1:11" ht="12.75">
      <c r="A475">
        <v>51</v>
      </c>
      <c r="B475" t="s">
        <v>227</v>
      </c>
      <c r="C475">
        <v>3700</v>
      </c>
      <c r="D475" t="s">
        <v>227</v>
      </c>
      <c r="E475">
        <v>1200</v>
      </c>
      <c r="F475" t="s">
        <v>22</v>
      </c>
      <c r="G475">
        <v>20000</v>
      </c>
      <c r="H475">
        <v>10000</v>
      </c>
      <c r="I475">
        <v>10000</v>
      </c>
      <c r="J475">
        <v>10000</v>
      </c>
      <c r="K475">
        <v>10000</v>
      </c>
    </row>
    <row r="476" spans="1:11" ht="12.75">
      <c r="A476">
        <v>10</v>
      </c>
      <c r="B476" t="s">
        <v>289</v>
      </c>
      <c r="C476">
        <v>1200</v>
      </c>
      <c r="D476" t="s">
        <v>141</v>
      </c>
      <c r="E476">
        <v>1200</v>
      </c>
      <c r="F476" t="s">
        <v>22</v>
      </c>
      <c r="G476">
        <v>15000</v>
      </c>
      <c r="H476">
        <v>15000</v>
      </c>
      <c r="I476">
        <v>15000</v>
      </c>
      <c r="J476">
        <v>15000</v>
      </c>
      <c r="K476">
        <v>15000</v>
      </c>
    </row>
    <row r="477" spans="1:11" ht="12.75">
      <c r="A477">
        <v>21</v>
      </c>
      <c r="B477" t="s">
        <v>166</v>
      </c>
      <c r="C477">
        <v>2010</v>
      </c>
      <c r="D477" t="s">
        <v>167</v>
      </c>
      <c r="E477">
        <v>1200</v>
      </c>
      <c r="F477" t="s">
        <v>22</v>
      </c>
      <c r="G477">
        <v>20000</v>
      </c>
      <c r="H477">
        <v>20000</v>
      </c>
      <c r="I477">
        <v>20000</v>
      </c>
      <c r="J477">
        <v>20000</v>
      </c>
      <c r="K477">
        <v>20000</v>
      </c>
    </row>
    <row r="478" spans="1:11" ht="12.75">
      <c r="A478">
        <v>40</v>
      </c>
      <c r="B478" t="s">
        <v>192</v>
      </c>
      <c r="C478">
        <v>3390</v>
      </c>
      <c r="D478" t="s">
        <v>206</v>
      </c>
      <c r="E478">
        <v>1200</v>
      </c>
      <c r="F478" t="s">
        <v>22</v>
      </c>
      <c r="G478">
        <v>20000</v>
      </c>
      <c r="H478">
        <v>20000</v>
      </c>
      <c r="I478">
        <v>20000</v>
      </c>
      <c r="J478">
        <v>20000</v>
      </c>
      <c r="K478">
        <v>20000</v>
      </c>
    </row>
    <row r="479" spans="1:11" ht="12.75">
      <c r="A479">
        <v>50</v>
      </c>
      <c r="B479" t="s">
        <v>217</v>
      </c>
      <c r="C479">
        <v>3830</v>
      </c>
      <c r="D479" t="s">
        <v>222</v>
      </c>
      <c r="E479">
        <v>1200</v>
      </c>
      <c r="F479" t="s">
        <v>22</v>
      </c>
      <c r="G479">
        <v>15000</v>
      </c>
      <c r="H479">
        <v>20000</v>
      </c>
      <c r="I479">
        <v>20000</v>
      </c>
      <c r="J479">
        <v>20000</v>
      </c>
      <c r="K479">
        <v>20000</v>
      </c>
    </row>
    <row r="480" spans="1:11" ht="12.75">
      <c r="A480">
        <v>20</v>
      </c>
      <c r="B480" t="s">
        <v>161</v>
      </c>
      <c r="C480">
        <v>2020</v>
      </c>
      <c r="D480" t="s">
        <v>162</v>
      </c>
      <c r="E480">
        <v>1200</v>
      </c>
      <c r="F480" t="s">
        <v>22</v>
      </c>
      <c r="G480">
        <v>15000</v>
      </c>
      <c r="H480">
        <v>25000</v>
      </c>
      <c r="I480">
        <v>25000</v>
      </c>
      <c r="J480">
        <v>25000</v>
      </c>
      <c r="K480">
        <v>25000</v>
      </c>
    </row>
    <row r="481" spans="1:11" ht="12.75">
      <c r="A481">
        <v>40</v>
      </c>
      <c r="B481" t="s">
        <v>192</v>
      </c>
      <c r="C481">
        <v>3550</v>
      </c>
      <c r="D481" t="s">
        <v>214</v>
      </c>
      <c r="E481">
        <v>1201</v>
      </c>
      <c r="F481" t="s">
        <v>64</v>
      </c>
      <c r="G481">
        <v>4000</v>
      </c>
      <c r="H481">
        <v>4000</v>
      </c>
      <c r="I481">
        <v>4000</v>
      </c>
      <c r="J481">
        <v>4000</v>
      </c>
      <c r="K481">
        <v>4000</v>
      </c>
    </row>
    <row r="482" spans="1:11" ht="12.75">
      <c r="A482">
        <v>40</v>
      </c>
      <c r="B482" t="s">
        <v>192</v>
      </c>
      <c r="C482">
        <v>3390</v>
      </c>
      <c r="D482" t="s">
        <v>206</v>
      </c>
      <c r="E482">
        <v>1201</v>
      </c>
      <c r="F482" t="s">
        <v>64</v>
      </c>
      <c r="G482">
        <v>6000</v>
      </c>
      <c r="H482">
        <v>6000</v>
      </c>
      <c r="I482">
        <v>6000</v>
      </c>
      <c r="J482">
        <v>6000</v>
      </c>
      <c r="K482">
        <v>6000</v>
      </c>
    </row>
    <row r="483" spans="1:11" ht="12.75">
      <c r="A483">
        <v>20</v>
      </c>
      <c r="B483" t="s">
        <v>161</v>
      </c>
      <c r="C483">
        <v>2020</v>
      </c>
      <c r="D483" t="s">
        <v>162</v>
      </c>
      <c r="E483">
        <v>1201</v>
      </c>
      <c r="F483" t="s">
        <v>64</v>
      </c>
      <c r="G483">
        <v>20000</v>
      </c>
      <c r="H483">
        <v>20000</v>
      </c>
      <c r="I483">
        <v>20000</v>
      </c>
      <c r="J483">
        <v>20000</v>
      </c>
      <c r="K483">
        <v>20000</v>
      </c>
    </row>
    <row r="484" spans="1:11" ht="12.75">
      <c r="A484">
        <v>40</v>
      </c>
      <c r="B484" t="s">
        <v>192</v>
      </c>
      <c r="C484">
        <v>3400</v>
      </c>
      <c r="D484" t="s">
        <v>208</v>
      </c>
      <c r="E484">
        <v>1201</v>
      </c>
      <c r="F484" t="s">
        <v>64</v>
      </c>
      <c r="G484">
        <v>20000</v>
      </c>
      <c r="H484">
        <v>20000</v>
      </c>
      <c r="I484">
        <v>20000</v>
      </c>
      <c r="J484">
        <v>20000</v>
      </c>
      <c r="K484">
        <v>20000</v>
      </c>
    </row>
    <row r="485" spans="1:11" ht="12.75">
      <c r="A485">
        <v>20</v>
      </c>
      <c r="B485" t="s">
        <v>161</v>
      </c>
      <c r="C485">
        <v>2020</v>
      </c>
      <c r="D485" t="s">
        <v>162</v>
      </c>
      <c r="E485">
        <v>1202</v>
      </c>
      <c r="F485" t="s">
        <v>65</v>
      </c>
      <c r="G485">
        <v>15000</v>
      </c>
      <c r="H485">
        <v>15000</v>
      </c>
      <c r="I485">
        <v>15000</v>
      </c>
      <c r="J485">
        <v>15000</v>
      </c>
      <c r="K485">
        <v>15000</v>
      </c>
    </row>
    <row r="486" spans="1:11" ht="12.75">
      <c r="A486">
        <v>33</v>
      </c>
      <c r="B486" t="s">
        <v>179</v>
      </c>
      <c r="C486">
        <v>2411</v>
      </c>
      <c r="D486" t="s">
        <v>180</v>
      </c>
      <c r="E486">
        <v>1203</v>
      </c>
      <c r="F486" t="s">
        <v>23</v>
      </c>
      <c r="G486">
        <v>1000</v>
      </c>
      <c r="H486">
        <v>1000</v>
      </c>
      <c r="I486">
        <v>1000</v>
      </c>
      <c r="J486">
        <v>1000</v>
      </c>
      <c r="K486">
        <v>1000</v>
      </c>
    </row>
    <row r="487" spans="1:11" ht="12.75">
      <c r="A487">
        <v>34</v>
      </c>
      <c r="B487" t="s">
        <v>181</v>
      </c>
      <c r="C487">
        <v>2530</v>
      </c>
      <c r="D487" t="s">
        <v>189</v>
      </c>
      <c r="E487">
        <v>1203</v>
      </c>
      <c r="F487" t="s">
        <v>23</v>
      </c>
      <c r="G487">
        <v>1000</v>
      </c>
      <c r="H487">
        <v>2000</v>
      </c>
      <c r="I487">
        <v>2000</v>
      </c>
      <c r="J487">
        <v>2000</v>
      </c>
      <c r="K487">
        <v>2000</v>
      </c>
    </row>
    <row r="488" spans="1:11" ht="12.75">
      <c r="A488">
        <v>10</v>
      </c>
      <c r="B488" t="s">
        <v>289</v>
      </c>
      <c r="C488">
        <v>1200</v>
      </c>
      <c r="D488" t="s">
        <v>141</v>
      </c>
      <c r="E488">
        <v>1203</v>
      </c>
      <c r="F488" t="s">
        <v>23</v>
      </c>
      <c r="G488">
        <v>3000</v>
      </c>
      <c r="H488">
        <v>3000</v>
      </c>
      <c r="I488">
        <v>3000</v>
      </c>
      <c r="J488">
        <v>3000</v>
      </c>
      <c r="K488">
        <v>3000</v>
      </c>
    </row>
    <row r="489" spans="1:11" ht="12.75">
      <c r="A489">
        <v>30</v>
      </c>
      <c r="B489" t="s">
        <v>169</v>
      </c>
      <c r="C489">
        <v>2420</v>
      </c>
      <c r="D489" t="s">
        <v>172</v>
      </c>
      <c r="E489">
        <v>1203</v>
      </c>
      <c r="F489" t="s">
        <v>23</v>
      </c>
      <c r="G489">
        <v>4000</v>
      </c>
      <c r="H489">
        <v>4000</v>
      </c>
      <c r="I489">
        <v>4000</v>
      </c>
      <c r="J489">
        <v>4000</v>
      </c>
      <c r="K489">
        <v>4000</v>
      </c>
    </row>
    <row r="490" spans="1:11" ht="12.75">
      <c r="A490">
        <v>21</v>
      </c>
      <c r="B490" t="s">
        <v>166</v>
      </c>
      <c r="C490">
        <v>2210</v>
      </c>
      <c r="D490" t="s">
        <v>168</v>
      </c>
      <c r="E490">
        <v>1203</v>
      </c>
      <c r="F490" t="s">
        <v>23</v>
      </c>
      <c r="G490">
        <v>5000</v>
      </c>
      <c r="H490">
        <v>5000</v>
      </c>
      <c r="I490">
        <v>5000</v>
      </c>
      <c r="J490">
        <v>5000</v>
      </c>
      <c r="K490">
        <v>5000</v>
      </c>
    </row>
    <row r="491" spans="1:11" ht="12.75">
      <c r="A491">
        <v>40</v>
      </c>
      <c r="B491" t="s">
        <v>192</v>
      </c>
      <c r="C491">
        <v>1204</v>
      </c>
      <c r="D491" t="s">
        <v>193</v>
      </c>
      <c r="E491">
        <v>1203</v>
      </c>
      <c r="F491" t="s">
        <v>23</v>
      </c>
      <c r="G491">
        <v>10000</v>
      </c>
      <c r="H491">
        <v>10000</v>
      </c>
      <c r="I491">
        <v>10000</v>
      </c>
      <c r="J491">
        <v>10000</v>
      </c>
      <c r="K491">
        <v>10000</v>
      </c>
    </row>
    <row r="492" spans="1:11" ht="12.75">
      <c r="A492">
        <v>32</v>
      </c>
      <c r="B492" t="s">
        <v>177</v>
      </c>
      <c r="C492">
        <v>2410</v>
      </c>
      <c r="D492" t="s">
        <v>178</v>
      </c>
      <c r="E492">
        <v>1203</v>
      </c>
      <c r="F492" t="s">
        <v>23</v>
      </c>
      <c r="G492">
        <v>10000</v>
      </c>
      <c r="H492">
        <v>10000</v>
      </c>
      <c r="I492">
        <v>10000</v>
      </c>
      <c r="J492">
        <v>10000</v>
      </c>
      <c r="K492">
        <v>10000</v>
      </c>
    </row>
    <row r="493" spans="1:11" ht="12.75">
      <c r="A493">
        <v>40</v>
      </c>
      <c r="B493" t="s">
        <v>192</v>
      </c>
      <c r="C493">
        <v>3400</v>
      </c>
      <c r="D493" t="s">
        <v>208</v>
      </c>
      <c r="E493">
        <v>1203</v>
      </c>
      <c r="F493" t="s">
        <v>23</v>
      </c>
      <c r="G493">
        <v>10000</v>
      </c>
      <c r="H493">
        <v>10000</v>
      </c>
      <c r="I493">
        <v>10000</v>
      </c>
      <c r="J493">
        <v>10000</v>
      </c>
      <c r="K493">
        <v>10000</v>
      </c>
    </row>
    <row r="494" spans="1:11" ht="12.75">
      <c r="A494">
        <v>51</v>
      </c>
      <c r="B494" t="s">
        <v>227</v>
      </c>
      <c r="C494">
        <v>3700</v>
      </c>
      <c r="D494" t="s">
        <v>227</v>
      </c>
      <c r="E494">
        <v>1203</v>
      </c>
      <c r="F494" t="s">
        <v>23</v>
      </c>
      <c r="G494">
        <v>10000</v>
      </c>
      <c r="H494">
        <v>10000</v>
      </c>
      <c r="I494">
        <v>10000</v>
      </c>
      <c r="J494">
        <v>10000</v>
      </c>
      <c r="K494">
        <v>10000</v>
      </c>
    </row>
    <row r="495" spans="1:11" ht="12.75">
      <c r="A495">
        <v>34</v>
      </c>
      <c r="B495" t="s">
        <v>181</v>
      </c>
      <c r="C495">
        <v>2533</v>
      </c>
      <c r="D495" t="s">
        <v>188</v>
      </c>
      <c r="E495">
        <v>1203</v>
      </c>
      <c r="F495" t="s">
        <v>23</v>
      </c>
      <c r="G495">
        <v>15000</v>
      </c>
      <c r="H495">
        <v>15000</v>
      </c>
      <c r="I495">
        <v>15000</v>
      </c>
      <c r="J495">
        <v>15000</v>
      </c>
      <c r="K495">
        <v>15000</v>
      </c>
    </row>
    <row r="496" spans="1:11" ht="12.75">
      <c r="A496">
        <v>20</v>
      </c>
      <c r="B496" t="s">
        <v>161</v>
      </c>
      <c r="C496">
        <v>2020</v>
      </c>
      <c r="D496" t="s">
        <v>162</v>
      </c>
      <c r="E496">
        <v>1203</v>
      </c>
      <c r="F496" t="s">
        <v>23</v>
      </c>
      <c r="G496">
        <v>20000</v>
      </c>
      <c r="H496">
        <v>20000</v>
      </c>
      <c r="I496">
        <v>20000</v>
      </c>
      <c r="J496">
        <v>20000</v>
      </c>
      <c r="K496">
        <v>20000</v>
      </c>
    </row>
    <row r="497" spans="1:11" ht="12.75">
      <c r="A497">
        <v>40</v>
      </c>
      <c r="B497" t="s">
        <v>192</v>
      </c>
      <c r="C497">
        <v>3550</v>
      </c>
      <c r="D497" t="s">
        <v>214</v>
      </c>
      <c r="E497">
        <v>1203</v>
      </c>
      <c r="F497" t="s">
        <v>23</v>
      </c>
      <c r="G497">
        <v>35000</v>
      </c>
      <c r="H497">
        <v>35000</v>
      </c>
      <c r="I497">
        <v>35000</v>
      </c>
      <c r="J497">
        <v>35000</v>
      </c>
      <c r="K497">
        <v>35000</v>
      </c>
    </row>
    <row r="498" spans="1:11" ht="12.75">
      <c r="A498">
        <v>10</v>
      </c>
      <c r="B498" t="s">
        <v>289</v>
      </c>
      <c r="C498">
        <v>1210</v>
      </c>
      <c r="D498" t="s">
        <v>143</v>
      </c>
      <c r="E498">
        <v>1203</v>
      </c>
      <c r="F498" t="s">
        <v>23</v>
      </c>
      <c r="G498">
        <v>36000</v>
      </c>
      <c r="H498">
        <v>38000</v>
      </c>
      <c r="I498">
        <v>38000</v>
      </c>
      <c r="J498">
        <v>38000</v>
      </c>
      <c r="K498">
        <v>38000</v>
      </c>
    </row>
    <row r="499" spans="1:11" ht="12.75">
      <c r="A499">
        <v>20</v>
      </c>
      <c r="B499" t="s">
        <v>161</v>
      </c>
      <c r="C499">
        <v>2020</v>
      </c>
      <c r="D499" t="s">
        <v>162</v>
      </c>
      <c r="E499">
        <v>1220</v>
      </c>
      <c r="F499" t="s">
        <v>66</v>
      </c>
      <c r="G499">
        <v>30000</v>
      </c>
      <c r="H499">
        <v>35000</v>
      </c>
      <c r="I499">
        <v>35000</v>
      </c>
      <c r="J499">
        <v>35000</v>
      </c>
      <c r="K499">
        <v>35000</v>
      </c>
    </row>
    <row r="500" spans="1:11" ht="12.75">
      <c r="A500">
        <v>40</v>
      </c>
      <c r="B500" t="s">
        <v>192</v>
      </c>
      <c r="C500">
        <v>3400</v>
      </c>
      <c r="D500" t="s">
        <v>208</v>
      </c>
      <c r="E500">
        <v>1220</v>
      </c>
      <c r="F500" t="s">
        <v>66</v>
      </c>
      <c r="G500">
        <v>35000</v>
      </c>
      <c r="H500">
        <v>35000</v>
      </c>
      <c r="I500">
        <v>35000</v>
      </c>
      <c r="J500">
        <v>35000</v>
      </c>
      <c r="K500">
        <v>35000</v>
      </c>
    </row>
    <row r="501" spans="1:11" ht="12.75">
      <c r="A501">
        <v>40</v>
      </c>
      <c r="B501" t="s">
        <v>192</v>
      </c>
      <c r="C501">
        <v>3401</v>
      </c>
      <c r="D501" t="s">
        <v>209</v>
      </c>
      <c r="E501">
        <v>1220</v>
      </c>
      <c r="F501" t="s">
        <v>66</v>
      </c>
      <c r="G501">
        <v>35000</v>
      </c>
      <c r="H501">
        <v>35000</v>
      </c>
      <c r="I501">
        <v>35000</v>
      </c>
      <c r="J501">
        <v>35000</v>
      </c>
      <c r="K501">
        <v>35000</v>
      </c>
    </row>
    <row r="502" spans="1:11" ht="12.75">
      <c r="A502">
        <v>40</v>
      </c>
      <c r="B502" t="s">
        <v>192</v>
      </c>
      <c r="C502">
        <v>3401</v>
      </c>
      <c r="D502" t="s">
        <v>209</v>
      </c>
      <c r="E502">
        <v>1230</v>
      </c>
      <c r="F502" t="s">
        <v>78</v>
      </c>
      <c r="G502">
        <v>5000</v>
      </c>
      <c r="H502">
        <v>5000</v>
      </c>
      <c r="I502">
        <v>5000</v>
      </c>
      <c r="J502">
        <v>5000</v>
      </c>
      <c r="K502">
        <v>5000</v>
      </c>
    </row>
    <row r="503" spans="1:11" ht="12.75">
      <c r="A503">
        <v>21</v>
      </c>
      <c r="B503" t="s">
        <v>166</v>
      </c>
      <c r="C503">
        <v>2210</v>
      </c>
      <c r="D503" t="s">
        <v>168</v>
      </c>
      <c r="E503">
        <v>1230</v>
      </c>
      <c r="F503" t="s">
        <v>78</v>
      </c>
      <c r="G503">
        <v>9000</v>
      </c>
      <c r="H503">
        <v>9000</v>
      </c>
      <c r="I503">
        <v>9000</v>
      </c>
      <c r="J503">
        <v>9000</v>
      </c>
      <c r="K503">
        <v>9000</v>
      </c>
    </row>
    <row r="504" spans="1:11" ht="12.75">
      <c r="A504">
        <v>40</v>
      </c>
      <c r="B504" t="s">
        <v>192</v>
      </c>
      <c r="C504">
        <v>3380</v>
      </c>
      <c r="D504" t="s">
        <v>205</v>
      </c>
      <c r="E504">
        <v>1230</v>
      </c>
      <c r="F504" t="s">
        <v>78</v>
      </c>
      <c r="G504">
        <v>10000</v>
      </c>
      <c r="H504">
        <v>10000</v>
      </c>
      <c r="I504">
        <v>10000</v>
      </c>
      <c r="J504">
        <v>10000</v>
      </c>
      <c r="K504">
        <v>10000</v>
      </c>
    </row>
    <row r="505" spans="1:11" ht="12.75">
      <c r="A505">
        <v>40</v>
      </c>
      <c r="B505" t="s">
        <v>192</v>
      </c>
      <c r="C505">
        <v>2650</v>
      </c>
      <c r="D505" t="s">
        <v>197</v>
      </c>
      <c r="E505">
        <v>1230</v>
      </c>
      <c r="F505" t="s">
        <v>78</v>
      </c>
      <c r="G505">
        <v>25000</v>
      </c>
      <c r="H505">
        <v>25000</v>
      </c>
      <c r="I505">
        <v>25000</v>
      </c>
      <c r="J505">
        <v>25000</v>
      </c>
      <c r="K505">
        <v>25000</v>
      </c>
    </row>
    <row r="506" spans="1:11" ht="12.75">
      <c r="A506">
        <v>20</v>
      </c>
      <c r="B506" t="s">
        <v>161</v>
      </c>
      <c r="C506">
        <v>2220</v>
      </c>
      <c r="D506" t="s">
        <v>164</v>
      </c>
      <c r="E506">
        <v>1230</v>
      </c>
      <c r="F506" t="s">
        <v>78</v>
      </c>
      <c r="G506">
        <v>30000</v>
      </c>
      <c r="H506">
        <v>30000</v>
      </c>
      <c r="I506">
        <v>30000</v>
      </c>
      <c r="J506">
        <v>30000</v>
      </c>
      <c r="K506">
        <v>30000</v>
      </c>
    </row>
    <row r="507" spans="1:11" ht="12.75">
      <c r="A507">
        <v>40</v>
      </c>
      <c r="B507" t="s">
        <v>192</v>
      </c>
      <c r="C507">
        <v>3531</v>
      </c>
      <c r="D507" t="s">
        <v>213</v>
      </c>
      <c r="E507">
        <v>1231</v>
      </c>
      <c r="F507" t="s">
        <v>79</v>
      </c>
      <c r="G507">
        <v>500000</v>
      </c>
      <c r="H507">
        <v>0</v>
      </c>
      <c r="I507">
        <v>0</v>
      </c>
      <c r="J507">
        <v>0</v>
      </c>
      <c r="K507">
        <v>0</v>
      </c>
    </row>
    <row r="508" spans="1:11" ht="12.75">
      <c r="A508">
        <v>21</v>
      </c>
      <c r="B508" t="s">
        <v>166</v>
      </c>
      <c r="C508">
        <v>2210</v>
      </c>
      <c r="D508" t="s">
        <v>168</v>
      </c>
      <c r="E508">
        <v>1231</v>
      </c>
      <c r="F508" t="s">
        <v>79</v>
      </c>
      <c r="G508">
        <v>2000</v>
      </c>
      <c r="H508">
        <v>2000</v>
      </c>
      <c r="I508">
        <v>2000</v>
      </c>
      <c r="J508">
        <v>2000</v>
      </c>
      <c r="K508">
        <v>2000</v>
      </c>
    </row>
    <row r="509" spans="1:11" ht="12.75">
      <c r="A509">
        <v>20</v>
      </c>
      <c r="B509" t="s">
        <v>161</v>
      </c>
      <c r="C509">
        <v>2220</v>
      </c>
      <c r="D509" t="s">
        <v>164</v>
      </c>
      <c r="E509">
        <v>1231</v>
      </c>
      <c r="F509" t="s">
        <v>79</v>
      </c>
      <c r="G509">
        <v>3000</v>
      </c>
      <c r="H509">
        <v>3000</v>
      </c>
      <c r="I509">
        <v>3000</v>
      </c>
      <c r="J509">
        <v>3000</v>
      </c>
      <c r="K509">
        <v>3000</v>
      </c>
    </row>
    <row r="510" spans="1:11" ht="12.75">
      <c r="A510">
        <v>40</v>
      </c>
      <c r="B510" t="s">
        <v>192</v>
      </c>
      <c r="C510">
        <v>1300</v>
      </c>
      <c r="D510" t="s">
        <v>194</v>
      </c>
      <c r="E510">
        <v>1231</v>
      </c>
      <c r="F510" t="s">
        <v>79</v>
      </c>
      <c r="G510">
        <v>10000</v>
      </c>
      <c r="H510">
        <v>10000</v>
      </c>
      <c r="I510">
        <v>10000</v>
      </c>
      <c r="J510">
        <v>10000</v>
      </c>
      <c r="K510">
        <v>10000</v>
      </c>
    </row>
    <row r="511" spans="1:11" ht="12.75">
      <c r="A511">
        <v>40</v>
      </c>
      <c r="B511" t="s">
        <v>192</v>
      </c>
      <c r="C511">
        <v>2650</v>
      </c>
      <c r="D511" t="s">
        <v>197</v>
      </c>
      <c r="E511">
        <v>1231</v>
      </c>
      <c r="F511" t="s">
        <v>79</v>
      </c>
      <c r="G511">
        <v>10000</v>
      </c>
      <c r="H511">
        <v>10000</v>
      </c>
      <c r="I511">
        <v>10000</v>
      </c>
      <c r="J511">
        <v>10000</v>
      </c>
      <c r="K511">
        <v>10000</v>
      </c>
    </row>
    <row r="512" spans="1:11" ht="12.75">
      <c r="A512">
        <v>40</v>
      </c>
      <c r="B512" t="s">
        <v>192</v>
      </c>
      <c r="C512">
        <v>3450</v>
      </c>
      <c r="D512" t="s">
        <v>210</v>
      </c>
      <c r="E512">
        <v>1231</v>
      </c>
      <c r="F512" t="s">
        <v>79</v>
      </c>
      <c r="G512">
        <v>10000</v>
      </c>
      <c r="H512">
        <v>10000</v>
      </c>
      <c r="I512">
        <v>10000</v>
      </c>
      <c r="J512">
        <v>10000</v>
      </c>
      <c r="K512">
        <v>10000</v>
      </c>
    </row>
    <row r="513" spans="1:11" ht="12.75">
      <c r="A513">
        <v>40</v>
      </c>
      <c r="B513" t="s">
        <v>192</v>
      </c>
      <c r="C513">
        <v>3451</v>
      </c>
      <c r="D513" t="s">
        <v>211</v>
      </c>
      <c r="E513">
        <v>1231</v>
      </c>
      <c r="F513" t="s">
        <v>79</v>
      </c>
      <c r="G513">
        <v>10000</v>
      </c>
      <c r="H513">
        <v>10000</v>
      </c>
      <c r="I513">
        <v>10000</v>
      </c>
      <c r="J513">
        <v>10000</v>
      </c>
      <c r="K513">
        <v>10000</v>
      </c>
    </row>
    <row r="514" spans="1:11" ht="12.75">
      <c r="A514">
        <v>40</v>
      </c>
      <c r="B514" t="s">
        <v>192</v>
      </c>
      <c r="C514">
        <v>3300</v>
      </c>
      <c r="D514" t="s">
        <v>200</v>
      </c>
      <c r="E514">
        <v>1231</v>
      </c>
      <c r="F514" t="s">
        <v>79</v>
      </c>
      <c r="G514">
        <v>30000</v>
      </c>
      <c r="H514">
        <v>30000</v>
      </c>
      <c r="I514">
        <v>30000</v>
      </c>
      <c r="J514">
        <v>30000</v>
      </c>
      <c r="K514">
        <v>30000</v>
      </c>
    </row>
    <row r="515" spans="1:11" ht="12.75">
      <c r="A515">
        <v>40</v>
      </c>
      <c r="B515" t="s">
        <v>192</v>
      </c>
      <c r="C515">
        <v>3341</v>
      </c>
      <c r="D515" t="s">
        <v>203</v>
      </c>
      <c r="E515">
        <v>1231</v>
      </c>
      <c r="F515" t="s">
        <v>79</v>
      </c>
      <c r="G515">
        <v>50000</v>
      </c>
      <c r="H515">
        <v>50000</v>
      </c>
      <c r="I515">
        <v>50000</v>
      </c>
      <c r="J515">
        <v>50000</v>
      </c>
      <c r="K515">
        <v>50000</v>
      </c>
    </row>
    <row r="516" spans="1:11" ht="12.75">
      <c r="A516">
        <v>40</v>
      </c>
      <c r="B516" t="s">
        <v>192</v>
      </c>
      <c r="C516">
        <v>3401</v>
      </c>
      <c r="D516" t="s">
        <v>209</v>
      </c>
      <c r="E516">
        <v>1231</v>
      </c>
      <c r="F516" t="s">
        <v>79</v>
      </c>
      <c r="G516">
        <v>50000</v>
      </c>
      <c r="H516">
        <v>50000</v>
      </c>
      <c r="I516">
        <v>50000</v>
      </c>
      <c r="J516">
        <v>50000</v>
      </c>
      <c r="K516">
        <v>50000</v>
      </c>
    </row>
    <row r="517" spans="1:11" ht="12.75">
      <c r="A517">
        <v>40</v>
      </c>
      <c r="B517" t="s">
        <v>192</v>
      </c>
      <c r="C517">
        <v>3550</v>
      </c>
      <c r="D517" t="s">
        <v>214</v>
      </c>
      <c r="E517">
        <v>1231</v>
      </c>
      <c r="F517" t="s">
        <v>79</v>
      </c>
      <c r="G517">
        <v>65000</v>
      </c>
      <c r="H517">
        <v>65000</v>
      </c>
      <c r="I517">
        <v>65000</v>
      </c>
      <c r="J517">
        <v>65000</v>
      </c>
      <c r="K517">
        <v>65000</v>
      </c>
    </row>
    <row r="518" spans="1:11" ht="12.75">
      <c r="A518">
        <v>40</v>
      </c>
      <c r="B518" t="s">
        <v>192</v>
      </c>
      <c r="C518">
        <v>3330</v>
      </c>
      <c r="D518" t="s">
        <v>201</v>
      </c>
      <c r="E518">
        <v>1231</v>
      </c>
      <c r="F518" t="s">
        <v>79</v>
      </c>
      <c r="G518">
        <v>80000</v>
      </c>
      <c r="H518">
        <v>80000</v>
      </c>
      <c r="I518">
        <v>80000</v>
      </c>
      <c r="J518">
        <v>80000</v>
      </c>
      <c r="K518">
        <v>80000</v>
      </c>
    </row>
    <row r="519" spans="1:11" ht="12.75">
      <c r="A519">
        <v>40</v>
      </c>
      <c r="B519" t="s">
        <v>192</v>
      </c>
      <c r="C519">
        <v>3400</v>
      </c>
      <c r="D519" t="s">
        <v>208</v>
      </c>
      <c r="E519">
        <v>1231</v>
      </c>
      <c r="F519" t="s">
        <v>79</v>
      </c>
      <c r="G519">
        <v>80000</v>
      </c>
      <c r="H519">
        <v>80000</v>
      </c>
      <c r="I519">
        <v>80000</v>
      </c>
      <c r="J519">
        <v>80000</v>
      </c>
      <c r="K519">
        <v>80000</v>
      </c>
    </row>
    <row r="520" spans="1:11" ht="12.75">
      <c r="A520">
        <v>40</v>
      </c>
      <c r="B520" t="s">
        <v>192</v>
      </c>
      <c r="C520">
        <v>3530</v>
      </c>
      <c r="D520" t="s">
        <v>212</v>
      </c>
      <c r="E520">
        <v>1231</v>
      </c>
      <c r="F520" t="s">
        <v>79</v>
      </c>
      <c r="G520">
        <v>125000</v>
      </c>
      <c r="H520">
        <v>125000</v>
      </c>
      <c r="I520">
        <v>125000</v>
      </c>
      <c r="J520">
        <v>125000</v>
      </c>
      <c r="K520">
        <v>125000</v>
      </c>
    </row>
    <row r="521" spans="1:11" ht="12.75">
      <c r="A521">
        <v>40</v>
      </c>
      <c r="B521" t="s">
        <v>192</v>
      </c>
      <c r="C521">
        <v>3331</v>
      </c>
      <c r="D521" t="s">
        <v>202</v>
      </c>
      <c r="E521">
        <v>1231</v>
      </c>
      <c r="F521" t="s">
        <v>79</v>
      </c>
      <c r="G521">
        <v>240000</v>
      </c>
      <c r="H521">
        <v>240000</v>
      </c>
      <c r="I521">
        <v>240000</v>
      </c>
      <c r="J521">
        <v>240000</v>
      </c>
      <c r="K521">
        <v>240000</v>
      </c>
    </row>
    <row r="522" spans="1:11" ht="12.75">
      <c r="A522">
        <v>10</v>
      </c>
      <c r="B522" t="s">
        <v>289</v>
      </c>
      <c r="C522">
        <v>1005</v>
      </c>
      <c r="D522" t="s">
        <v>139</v>
      </c>
      <c r="E522">
        <v>1240</v>
      </c>
      <c r="F522" t="s">
        <v>17</v>
      </c>
      <c r="G522">
        <v>12000</v>
      </c>
      <c r="H522">
        <v>0</v>
      </c>
      <c r="I522">
        <v>0</v>
      </c>
      <c r="J522">
        <v>0</v>
      </c>
      <c r="K522">
        <v>0</v>
      </c>
    </row>
    <row r="523" spans="1:11" ht="12.75">
      <c r="A523">
        <v>21</v>
      </c>
      <c r="B523" t="s">
        <v>166</v>
      </c>
      <c r="C523">
        <v>2210</v>
      </c>
      <c r="D523" t="s">
        <v>168</v>
      </c>
      <c r="E523">
        <v>1240</v>
      </c>
      <c r="F523" t="s">
        <v>17</v>
      </c>
      <c r="G523">
        <v>4000</v>
      </c>
      <c r="H523">
        <v>4000</v>
      </c>
      <c r="I523">
        <v>4000</v>
      </c>
      <c r="J523">
        <v>4000</v>
      </c>
      <c r="K523">
        <v>4000</v>
      </c>
    </row>
    <row r="524" spans="1:11" ht="12.75">
      <c r="A524">
        <v>40</v>
      </c>
      <c r="B524" t="s">
        <v>192</v>
      </c>
      <c r="C524">
        <v>1204</v>
      </c>
      <c r="D524" t="s">
        <v>193</v>
      </c>
      <c r="E524">
        <v>1240</v>
      </c>
      <c r="F524" t="s">
        <v>17</v>
      </c>
      <c r="G524">
        <v>5000</v>
      </c>
      <c r="H524">
        <v>5000</v>
      </c>
      <c r="I524">
        <v>5000</v>
      </c>
      <c r="J524">
        <v>5000</v>
      </c>
      <c r="K524">
        <v>5000</v>
      </c>
    </row>
    <row r="525" spans="1:11" ht="12.75">
      <c r="A525">
        <v>31</v>
      </c>
      <c r="B525" t="s">
        <v>176</v>
      </c>
      <c r="C525">
        <v>2320</v>
      </c>
      <c r="D525" t="s">
        <v>293</v>
      </c>
      <c r="E525">
        <v>1240</v>
      </c>
      <c r="F525" t="s">
        <v>17</v>
      </c>
      <c r="G525">
        <v>7000</v>
      </c>
      <c r="H525">
        <v>5000</v>
      </c>
      <c r="I525">
        <v>5000</v>
      </c>
      <c r="J525">
        <v>5000</v>
      </c>
      <c r="K525">
        <v>5000</v>
      </c>
    </row>
    <row r="526" spans="1:11" ht="12.75">
      <c r="A526">
        <v>34</v>
      </c>
      <c r="B526" t="s">
        <v>181</v>
      </c>
      <c r="C526">
        <v>2540</v>
      </c>
      <c r="D526" t="s">
        <v>184</v>
      </c>
      <c r="E526">
        <v>1240</v>
      </c>
      <c r="F526" t="s">
        <v>17</v>
      </c>
      <c r="G526">
        <v>5000</v>
      </c>
      <c r="H526">
        <v>5000</v>
      </c>
      <c r="I526">
        <v>5000</v>
      </c>
      <c r="J526">
        <v>5000</v>
      </c>
      <c r="K526">
        <v>5000</v>
      </c>
    </row>
    <row r="527" spans="1:11" ht="12.75">
      <c r="A527">
        <v>40</v>
      </c>
      <c r="B527" t="s">
        <v>192</v>
      </c>
      <c r="C527">
        <v>1300</v>
      </c>
      <c r="D527" t="s">
        <v>194</v>
      </c>
      <c r="E527">
        <v>1240</v>
      </c>
      <c r="F527" t="s">
        <v>17</v>
      </c>
      <c r="G527">
        <v>10000</v>
      </c>
      <c r="H527">
        <v>10000</v>
      </c>
      <c r="I527">
        <v>10000</v>
      </c>
      <c r="J527">
        <v>10000</v>
      </c>
      <c r="K527">
        <v>10000</v>
      </c>
    </row>
    <row r="528" spans="1:11" ht="12.75">
      <c r="A528">
        <v>40</v>
      </c>
      <c r="B528" t="s">
        <v>192</v>
      </c>
      <c r="C528">
        <v>1900</v>
      </c>
      <c r="D528" t="s">
        <v>195</v>
      </c>
      <c r="E528">
        <v>1240</v>
      </c>
      <c r="F528" t="s">
        <v>17</v>
      </c>
      <c r="G528">
        <v>10000</v>
      </c>
      <c r="H528">
        <v>10000</v>
      </c>
      <c r="I528">
        <v>10000</v>
      </c>
      <c r="J528">
        <v>10000</v>
      </c>
      <c r="K528">
        <v>10000</v>
      </c>
    </row>
    <row r="529" spans="1:11" ht="12.75">
      <c r="A529">
        <v>40</v>
      </c>
      <c r="B529" t="s">
        <v>192</v>
      </c>
      <c r="C529">
        <v>3300</v>
      </c>
      <c r="D529" t="s">
        <v>200</v>
      </c>
      <c r="E529">
        <v>1240</v>
      </c>
      <c r="F529" t="s">
        <v>17</v>
      </c>
      <c r="G529">
        <v>10000</v>
      </c>
      <c r="H529">
        <v>10000</v>
      </c>
      <c r="I529">
        <v>10000</v>
      </c>
      <c r="J529">
        <v>10000</v>
      </c>
      <c r="K529">
        <v>10000</v>
      </c>
    </row>
    <row r="530" spans="1:11" ht="12.75">
      <c r="A530">
        <v>51</v>
      </c>
      <c r="B530" t="s">
        <v>227</v>
      </c>
      <c r="C530">
        <v>3700</v>
      </c>
      <c r="D530" t="s">
        <v>227</v>
      </c>
      <c r="E530">
        <v>1240</v>
      </c>
      <c r="F530" t="s">
        <v>17</v>
      </c>
      <c r="G530">
        <v>10000</v>
      </c>
      <c r="H530">
        <v>10000</v>
      </c>
      <c r="I530">
        <v>10000</v>
      </c>
      <c r="J530">
        <v>10000</v>
      </c>
      <c r="K530">
        <v>10000</v>
      </c>
    </row>
    <row r="531" spans="1:11" ht="12.75">
      <c r="A531">
        <v>10</v>
      </c>
      <c r="B531" t="s">
        <v>289</v>
      </c>
      <c r="C531">
        <v>1200</v>
      </c>
      <c r="D531" t="s">
        <v>141</v>
      </c>
      <c r="E531">
        <v>1240</v>
      </c>
      <c r="F531" t="s">
        <v>17</v>
      </c>
      <c r="G531">
        <v>15000</v>
      </c>
      <c r="H531">
        <v>15000</v>
      </c>
      <c r="I531">
        <v>15000</v>
      </c>
      <c r="J531">
        <v>15000</v>
      </c>
      <c r="K531">
        <v>15000</v>
      </c>
    </row>
    <row r="532" spans="1:11" ht="12.75">
      <c r="A532">
        <v>20</v>
      </c>
      <c r="B532" t="s">
        <v>161</v>
      </c>
      <c r="C532">
        <v>2020</v>
      </c>
      <c r="D532" t="s">
        <v>162</v>
      </c>
      <c r="E532">
        <v>1240</v>
      </c>
      <c r="F532" t="s">
        <v>17</v>
      </c>
      <c r="G532">
        <v>30000</v>
      </c>
      <c r="H532">
        <v>15000</v>
      </c>
      <c r="I532">
        <v>15000</v>
      </c>
      <c r="J532">
        <v>15000</v>
      </c>
      <c r="K532">
        <v>15000</v>
      </c>
    </row>
    <row r="533" spans="1:11" ht="12.75">
      <c r="A533">
        <v>40</v>
      </c>
      <c r="B533" t="s">
        <v>192</v>
      </c>
      <c r="C533">
        <v>2650</v>
      </c>
      <c r="D533" t="s">
        <v>197</v>
      </c>
      <c r="E533">
        <v>1240</v>
      </c>
      <c r="F533" t="s">
        <v>17</v>
      </c>
      <c r="G533">
        <v>15000</v>
      </c>
      <c r="H533">
        <v>15000</v>
      </c>
      <c r="I533">
        <v>15000</v>
      </c>
      <c r="J533">
        <v>15000</v>
      </c>
      <c r="K533">
        <v>15000</v>
      </c>
    </row>
    <row r="534" spans="1:11" ht="12.75">
      <c r="A534">
        <v>40</v>
      </c>
      <c r="B534" t="s">
        <v>192</v>
      </c>
      <c r="C534">
        <v>3030</v>
      </c>
      <c r="D534" t="s">
        <v>198</v>
      </c>
      <c r="E534">
        <v>1240</v>
      </c>
      <c r="F534" t="s">
        <v>17</v>
      </c>
      <c r="G534">
        <v>20000</v>
      </c>
      <c r="H534">
        <v>20000</v>
      </c>
      <c r="I534">
        <v>20000</v>
      </c>
      <c r="J534">
        <v>20000</v>
      </c>
      <c r="K534">
        <v>20000</v>
      </c>
    </row>
    <row r="535" spans="1:11" ht="12.75">
      <c r="A535">
        <v>40</v>
      </c>
      <c r="B535" t="s">
        <v>192</v>
      </c>
      <c r="C535">
        <v>3380</v>
      </c>
      <c r="D535" t="s">
        <v>205</v>
      </c>
      <c r="E535">
        <v>1240</v>
      </c>
      <c r="F535" t="s">
        <v>17</v>
      </c>
      <c r="G535">
        <v>20000</v>
      </c>
      <c r="H535">
        <v>20000</v>
      </c>
      <c r="I535">
        <v>20000</v>
      </c>
      <c r="J535">
        <v>20000</v>
      </c>
      <c r="K535">
        <v>20000</v>
      </c>
    </row>
    <row r="536" spans="1:11" ht="12.75">
      <c r="A536">
        <v>10</v>
      </c>
      <c r="B536" t="s">
        <v>289</v>
      </c>
      <c r="C536">
        <v>1219</v>
      </c>
      <c r="D536" t="s">
        <v>144</v>
      </c>
      <c r="E536">
        <v>1240</v>
      </c>
      <c r="F536" t="s">
        <v>17</v>
      </c>
      <c r="G536">
        <v>24000</v>
      </c>
      <c r="H536">
        <v>24000</v>
      </c>
      <c r="I536">
        <v>24000</v>
      </c>
      <c r="J536">
        <v>24000</v>
      </c>
      <c r="K536">
        <v>24000</v>
      </c>
    </row>
    <row r="537" spans="1:11" ht="12.75">
      <c r="A537">
        <v>34</v>
      </c>
      <c r="B537" t="s">
        <v>181</v>
      </c>
      <c r="C537">
        <v>2533</v>
      </c>
      <c r="D537" t="s">
        <v>188</v>
      </c>
      <c r="E537">
        <v>1240</v>
      </c>
      <c r="F537" t="s">
        <v>17</v>
      </c>
      <c r="G537">
        <v>25000</v>
      </c>
      <c r="H537">
        <v>25000</v>
      </c>
      <c r="I537">
        <v>25000</v>
      </c>
      <c r="J537">
        <v>25000</v>
      </c>
      <c r="K537">
        <v>25000</v>
      </c>
    </row>
    <row r="538" spans="1:11" ht="12.75">
      <c r="A538">
        <v>40</v>
      </c>
      <c r="B538" t="s">
        <v>192</v>
      </c>
      <c r="C538">
        <v>3401</v>
      </c>
      <c r="D538" t="s">
        <v>209</v>
      </c>
      <c r="E538">
        <v>1240</v>
      </c>
      <c r="F538" t="s">
        <v>17</v>
      </c>
      <c r="G538">
        <v>25000</v>
      </c>
      <c r="H538">
        <v>25000</v>
      </c>
      <c r="I538">
        <v>25000</v>
      </c>
      <c r="J538">
        <v>25000</v>
      </c>
      <c r="K538">
        <v>25000</v>
      </c>
    </row>
    <row r="539" spans="1:11" ht="12.75">
      <c r="A539">
        <v>32</v>
      </c>
      <c r="B539" t="s">
        <v>177</v>
      </c>
      <c r="C539">
        <v>2410</v>
      </c>
      <c r="D539" t="s">
        <v>178</v>
      </c>
      <c r="E539">
        <v>1240</v>
      </c>
      <c r="F539" t="s">
        <v>17</v>
      </c>
      <c r="G539">
        <v>50000</v>
      </c>
      <c r="H539">
        <v>50000</v>
      </c>
      <c r="I539">
        <v>50000</v>
      </c>
      <c r="J539">
        <v>50000</v>
      </c>
      <c r="K539">
        <v>50000</v>
      </c>
    </row>
    <row r="540" spans="1:11" ht="12.75">
      <c r="A540">
        <v>40</v>
      </c>
      <c r="B540" t="s">
        <v>192</v>
      </c>
      <c r="C540">
        <v>3390</v>
      </c>
      <c r="D540" t="s">
        <v>206</v>
      </c>
      <c r="E540">
        <v>1240</v>
      </c>
      <c r="F540" t="s">
        <v>17</v>
      </c>
      <c r="G540">
        <v>60000</v>
      </c>
      <c r="H540">
        <v>60000</v>
      </c>
      <c r="I540">
        <v>60000</v>
      </c>
      <c r="J540">
        <v>60000</v>
      </c>
      <c r="K540">
        <v>60000</v>
      </c>
    </row>
    <row r="541" spans="1:11" ht="12.75">
      <c r="A541">
        <v>40</v>
      </c>
      <c r="B541" t="s">
        <v>192</v>
      </c>
      <c r="C541">
        <v>3400</v>
      </c>
      <c r="D541" t="s">
        <v>208</v>
      </c>
      <c r="E541">
        <v>1240</v>
      </c>
      <c r="F541" t="s">
        <v>17</v>
      </c>
      <c r="G541">
        <v>60000</v>
      </c>
      <c r="H541">
        <v>60000</v>
      </c>
      <c r="I541">
        <v>60000</v>
      </c>
      <c r="J541">
        <v>60000</v>
      </c>
      <c r="K541">
        <v>60000</v>
      </c>
    </row>
    <row r="542" spans="1:11" ht="12.75">
      <c r="A542">
        <v>40</v>
      </c>
      <c r="B542" t="s">
        <v>192</v>
      </c>
      <c r="C542">
        <v>3331</v>
      </c>
      <c r="D542" t="s">
        <v>202</v>
      </c>
      <c r="E542">
        <v>1240</v>
      </c>
      <c r="F542" t="s">
        <v>17</v>
      </c>
      <c r="G542">
        <v>90000</v>
      </c>
      <c r="H542">
        <v>90000</v>
      </c>
      <c r="I542">
        <v>90000</v>
      </c>
      <c r="J542">
        <v>90000</v>
      </c>
      <c r="K542">
        <v>90000</v>
      </c>
    </row>
    <row r="543" spans="1:11" ht="12.75">
      <c r="A543">
        <v>40</v>
      </c>
      <c r="B543" t="s">
        <v>192</v>
      </c>
      <c r="C543">
        <v>3330</v>
      </c>
      <c r="D543" t="s">
        <v>201</v>
      </c>
      <c r="E543">
        <v>1240</v>
      </c>
      <c r="F543" t="s">
        <v>17</v>
      </c>
      <c r="G543">
        <v>160000</v>
      </c>
      <c r="H543">
        <v>160000</v>
      </c>
      <c r="I543">
        <v>160000</v>
      </c>
      <c r="J543">
        <v>160000</v>
      </c>
      <c r="K543">
        <v>160000</v>
      </c>
    </row>
    <row r="544" spans="1:11" ht="12.75">
      <c r="A544">
        <v>10</v>
      </c>
      <c r="B544" t="s">
        <v>289</v>
      </c>
      <c r="C544">
        <v>1210</v>
      </c>
      <c r="D544" t="s">
        <v>143</v>
      </c>
      <c r="E544">
        <v>1240</v>
      </c>
      <c r="F544" t="s">
        <v>17</v>
      </c>
      <c r="G544">
        <v>900000</v>
      </c>
      <c r="H544">
        <v>863100</v>
      </c>
      <c r="I544">
        <v>863100</v>
      </c>
      <c r="J544">
        <v>863100</v>
      </c>
      <c r="K544">
        <v>863100</v>
      </c>
    </row>
    <row r="545" spans="1:11" ht="12.75">
      <c r="A545">
        <v>40</v>
      </c>
      <c r="B545" t="s">
        <v>192</v>
      </c>
      <c r="C545">
        <v>3550</v>
      </c>
      <c r="D545" t="s">
        <v>214</v>
      </c>
      <c r="E545">
        <v>1240</v>
      </c>
      <c r="F545" t="s">
        <v>17</v>
      </c>
      <c r="G545">
        <v>900000</v>
      </c>
      <c r="H545">
        <v>900000</v>
      </c>
      <c r="I545">
        <v>900000</v>
      </c>
      <c r="J545">
        <v>900000</v>
      </c>
      <c r="K545">
        <v>900000</v>
      </c>
    </row>
    <row r="546" spans="1:11" ht="12.75">
      <c r="A546">
        <v>40</v>
      </c>
      <c r="B546" t="s">
        <v>192</v>
      </c>
      <c r="C546">
        <v>3401</v>
      </c>
      <c r="D546" t="s">
        <v>209</v>
      </c>
      <c r="E546">
        <v>1241</v>
      </c>
      <c r="F546" t="s">
        <v>121</v>
      </c>
      <c r="G546">
        <v>3000</v>
      </c>
      <c r="H546">
        <v>3000</v>
      </c>
      <c r="I546">
        <v>3000</v>
      </c>
      <c r="J546">
        <v>3000</v>
      </c>
      <c r="K546">
        <v>3000</v>
      </c>
    </row>
    <row r="547" spans="1:11" ht="12.75">
      <c r="A547">
        <v>40</v>
      </c>
      <c r="B547" t="s">
        <v>192</v>
      </c>
      <c r="C547">
        <v>3400</v>
      </c>
      <c r="D547" t="s">
        <v>208</v>
      </c>
      <c r="E547">
        <v>1241</v>
      </c>
      <c r="F547" t="s">
        <v>121</v>
      </c>
      <c r="G547">
        <v>60000</v>
      </c>
      <c r="H547">
        <v>60000</v>
      </c>
      <c r="I547">
        <v>60000</v>
      </c>
      <c r="J547">
        <v>60000</v>
      </c>
      <c r="K547">
        <v>60000</v>
      </c>
    </row>
    <row r="548" spans="1:11" ht="12.75">
      <c r="A548">
        <v>34</v>
      </c>
      <c r="B548" t="s">
        <v>181</v>
      </c>
      <c r="C548">
        <v>2530</v>
      </c>
      <c r="D548" t="s">
        <v>189</v>
      </c>
      <c r="E548">
        <v>1250</v>
      </c>
      <c r="F548" t="s">
        <v>80</v>
      </c>
      <c r="G548">
        <v>1000</v>
      </c>
      <c r="H548">
        <v>1000</v>
      </c>
      <c r="I548">
        <v>1000</v>
      </c>
      <c r="J548">
        <v>1000</v>
      </c>
      <c r="K548">
        <v>1000</v>
      </c>
    </row>
    <row r="549" spans="1:11" ht="12.75">
      <c r="A549">
        <v>34</v>
      </c>
      <c r="B549" t="s">
        <v>181</v>
      </c>
      <c r="C549">
        <v>2534</v>
      </c>
      <c r="D549" t="s">
        <v>187</v>
      </c>
      <c r="E549">
        <v>1250</v>
      </c>
      <c r="F549" t="s">
        <v>80</v>
      </c>
      <c r="G549">
        <v>2000</v>
      </c>
      <c r="H549">
        <v>2000</v>
      </c>
      <c r="I549">
        <v>2000</v>
      </c>
      <c r="J549">
        <v>2000</v>
      </c>
      <c r="K549">
        <v>2000</v>
      </c>
    </row>
    <row r="550" spans="1:11" ht="12.75">
      <c r="A550">
        <v>20</v>
      </c>
      <c r="B550" t="s">
        <v>161</v>
      </c>
      <c r="C550">
        <v>2220</v>
      </c>
      <c r="D550" t="s">
        <v>164</v>
      </c>
      <c r="E550">
        <v>1250</v>
      </c>
      <c r="F550" t="s">
        <v>80</v>
      </c>
      <c r="G550">
        <v>4000</v>
      </c>
      <c r="H550">
        <v>4000</v>
      </c>
      <c r="I550">
        <v>4000</v>
      </c>
      <c r="J550">
        <v>4000</v>
      </c>
      <c r="K550">
        <v>4000</v>
      </c>
    </row>
    <row r="551" spans="1:11" ht="12.75">
      <c r="A551">
        <v>40</v>
      </c>
      <c r="B551" t="s">
        <v>192</v>
      </c>
      <c r="C551">
        <v>1900</v>
      </c>
      <c r="D551" t="s">
        <v>195</v>
      </c>
      <c r="E551">
        <v>1250</v>
      </c>
      <c r="F551" t="s">
        <v>80</v>
      </c>
      <c r="G551">
        <v>5000</v>
      </c>
      <c r="H551">
        <v>5000</v>
      </c>
      <c r="I551">
        <v>5000</v>
      </c>
      <c r="J551">
        <v>5000</v>
      </c>
      <c r="K551">
        <v>5000</v>
      </c>
    </row>
    <row r="552" spans="1:11" ht="12.75">
      <c r="A552">
        <v>21</v>
      </c>
      <c r="B552" t="s">
        <v>166</v>
      </c>
      <c r="C552">
        <v>2210</v>
      </c>
      <c r="D552" t="s">
        <v>168</v>
      </c>
      <c r="E552">
        <v>1250</v>
      </c>
      <c r="F552" t="s">
        <v>80</v>
      </c>
      <c r="G552">
        <v>5000</v>
      </c>
      <c r="H552">
        <v>5000</v>
      </c>
      <c r="I552">
        <v>5000</v>
      </c>
      <c r="J552">
        <v>5000</v>
      </c>
      <c r="K552">
        <v>5000</v>
      </c>
    </row>
    <row r="553" spans="1:11" ht="12.75">
      <c r="A553">
        <v>34</v>
      </c>
      <c r="B553" t="s">
        <v>181</v>
      </c>
      <c r="C553">
        <v>2533</v>
      </c>
      <c r="D553" t="s">
        <v>188</v>
      </c>
      <c r="E553">
        <v>1250</v>
      </c>
      <c r="F553" t="s">
        <v>80</v>
      </c>
      <c r="G553">
        <v>5000</v>
      </c>
      <c r="H553">
        <v>5000</v>
      </c>
      <c r="I553">
        <v>5000</v>
      </c>
      <c r="J553">
        <v>5000</v>
      </c>
      <c r="K553">
        <v>5000</v>
      </c>
    </row>
    <row r="554" spans="1:11" ht="12.75">
      <c r="A554">
        <v>34</v>
      </c>
      <c r="B554" t="s">
        <v>181</v>
      </c>
      <c r="C554">
        <v>2535</v>
      </c>
      <c r="D554" t="s">
        <v>186</v>
      </c>
      <c r="E554">
        <v>1250</v>
      </c>
      <c r="F554" t="s">
        <v>80</v>
      </c>
      <c r="G554">
        <v>1000</v>
      </c>
      <c r="H554">
        <v>5000</v>
      </c>
      <c r="I554">
        <v>5000</v>
      </c>
      <c r="J554">
        <v>5000</v>
      </c>
      <c r="K554">
        <v>5000</v>
      </c>
    </row>
    <row r="555" spans="1:11" ht="12.75">
      <c r="A555">
        <v>40</v>
      </c>
      <c r="B555" t="s">
        <v>192</v>
      </c>
      <c r="C555">
        <v>3400</v>
      </c>
      <c r="D555" t="s">
        <v>208</v>
      </c>
      <c r="E555">
        <v>1250</v>
      </c>
      <c r="F555" t="s">
        <v>80</v>
      </c>
      <c r="G555">
        <v>10000</v>
      </c>
      <c r="H555">
        <v>10000</v>
      </c>
      <c r="I555">
        <v>10000</v>
      </c>
      <c r="J555">
        <v>10000</v>
      </c>
      <c r="K555">
        <v>10000</v>
      </c>
    </row>
    <row r="556" spans="1:11" ht="12.75">
      <c r="A556">
        <v>40</v>
      </c>
      <c r="B556" t="s">
        <v>192</v>
      </c>
      <c r="C556">
        <v>3401</v>
      </c>
      <c r="D556" t="s">
        <v>209</v>
      </c>
      <c r="E556">
        <v>1250</v>
      </c>
      <c r="F556" t="s">
        <v>80</v>
      </c>
      <c r="G556">
        <v>10000</v>
      </c>
      <c r="H556">
        <v>10000</v>
      </c>
      <c r="I556">
        <v>10000</v>
      </c>
      <c r="J556">
        <v>10000</v>
      </c>
      <c r="K556">
        <v>10000</v>
      </c>
    </row>
    <row r="557" spans="1:11" ht="12.75">
      <c r="A557">
        <v>40</v>
      </c>
      <c r="B557" t="s">
        <v>192</v>
      </c>
      <c r="C557">
        <v>3450</v>
      </c>
      <c r="D557" t="s">
        <v>210</v>
      </c>
      <c r="E557">
        <v>1250</v>
      </c>
      <c r="F557" t="s">
        <v>80</v>
      </c>
      <c r="G557">
        <v>10000</v>
      </c>
      <c r="H557">
        <v>10000</v>
      </c>
      <c r="I557">
        <v>10000</v>
      </c>
      <c r="J557">
        <v>10000</v>
      </c>
      <c r="K557">
        <v>10000</v>
      </c>
    </row>
    <row r="558" spans="1:11" ht="12.75">
      <c r="A558">
        <v>40</v>
      </c>
      <c r="B558" t="s">
        <v>192</v>
      </c>
      <c r="C558">
        <v>3451</v>
      </c>
      <c r="D558" t="s">
        <v>211</v>
      </c>
      <c r="E558">
        <v>1250</v>
      </c>
      <c r="F558" t="s">
        <v>80</v>
      </c>
      <c r="G558">
        <v>10000</v>
      </c>
      <c r="H558">
        <v>10000</v>
      </c>
      <c r="I558">
        <v>10000</v>
      </c>
      <c r="J558">
        <v>10000</v>
      </c>
      <c r="K558">
        <v>10000</v>
      </c>
    </row>
    <row r="559" spans="1:11" ht="12.75">
      <c r="A559">
        <v>40</v>
      </c>
      <c r="B559" t="s">
        <v>192</v>
      </c>
      <c r="C559">
        <v>1300</v>
      </c>
      <c r="D559" t="s">
        <v>194</v>
      </c>
      <c r="E559">
        <v>1250</v>
      </c>
      <c r="F559" t="s">
        <v>80</v>
      </c>
      <c r="G559">
        <v>20000</v>
      </c>
      <c r="H559">
        <v>20000</v>
      </c>
      <c r="I559">
        <v>20000</v>
      </c>
      <c r="J559">
        <v>20000</v>
      </c>
      <c r="K559">
        <v>20000</v>
      </c>
    </row>
    <row r="560" spans="1:11" ht="12.75">
      <c r="A560">
        <v>40</v>
      </c>
      <c r="B560" t="s">
        <v>192</v>
      </c>
      <c r="C560">
        <v>2650</v>
      </c>
      <c r="D560" t="s">
        <v>197</v>
      </c>
      <c r="E560">
        <v>1250</v>
      </c>
      <c r="F560" t="s">
        <v>80</v>
      </c>
      <c r="G560">
        <v>25000</v>
      </c>
      <c r="H560">
        <v>25000</v>
      </c>
      <c r="I560">
        <v>25000</v>
      </c>
      <c r="J560">
        <v>25000</v>
      </c>
      <c r="K560">
        <v>25000</v>
      </c>
    </row>
    <row r="561" spans="1:11" ht="12.75">
      <c r="A561">
        <v>40</v>
      </c>
      <c r="B561" t="s">
        <v>192</v>
      </c>
      <c r="C561">
        <v>3530</v>
      </c>
      <c r="D561" t="s">
        <v>212</v>
      </c>
      <c r="E561">
        <v>1250</v>
      </c>
      <c r="F561" t="s">
        <v>80</v>
      </c>
      <c r="G561">
        <v>25000</v>
      </c>
      <c r="H561">
        <v>25000</v>
      </c>
      <c r="I561">
        <v>25000</v>
      </c>
      <c r="J561">
        <v>25000</v>
      </c>
      <c r="K561">
        <v>25000</v>
      </c>
    </row>
    <row r="562" spans="1:11" ht="12.75">
      <c r="A562">
        <v>40</v>
      </c>
      <c r="B562" t="s">
        <v>192</v>
      </c>
      <c r="C562">
        <v>3300</v>
      </c>
      <c r="D562" t="s">
        <v>200</v>
      </c>
      <c r="E562">
        <v>1250</v>
      </c>
      <c r="F562" t="s">
        <v>80</v>
      </c>
      <c r="G562">
        <v>30000</v>
      </c>
      <c r="H562">
        <v>30000</v>
      </c>
      <c r="I562">
        <v>30000</v>
      </c>
      <c r="J562">
        <v>30000</v>
      </c>
      <c r="K562">
        <v>30000</v>
      </c>
    </row>
    <row r="563" spans="1:11" ht="12.75">
      <c r="A563">
        <v>40</v>
      </c>
      <c r="B563" t="s">
        <v>192</v>
      </c>
      <c r="C563">
        <v>3331</v>
      </c>
      <c r="D563" t="s">
        <v>202</v>
      </c>
      <c r="E563">
        <v>1250</v>
      </c>
      <c r="F563" t="s">
        <v>80</v>
      </c>
      <c r="G563">
        <v>45000</v>
      </c>
      <c r="H563">
        <v>45000</v>
      </c>
      <c r="I563">
        <v>45000</v>
      </c>
      <c r="J563">
        <v>45000</v>
      </c>
      <c r="K563">
        <v>45000</v>
      </c>
    </row>
    <row r="564" spans="1:11" ht="12.75">
      <c r="A564">
        <v>40</v>
      </c>
      <c r="B564" t="s">
        <v>192</v>
      </c>
      <c r="C564">
        <v>3450</v>
      </c>
      <c r="D564" t="s">
        <v>210</v>
      </c>
      <c r="E564">
        <v>1251</v>
      </c>
      <c r="F564" t="s">
        <v>119</v>
      </c>
      <c r="G564">
        <v>5000</v>
      </c>
      <c r="H564">
        <v>5000</v>
      </c>
      <c r="I564">
        <v>5000</v>
      </c>
      <c r="J564">
        <v>5000</v>
      </c>
      <c r="K564">
        <v>5000</v>
      </c>
    </row>
    <row r="565" spans="1:11" ht="12.75">
      <c r="A565">
        <v>40</v>
      </c>
      <c r="B565" t="s">
        <v>192</v>
      </c>
      <c r="C565">
        <v>3330</v>
      </c>
      <c r="D565" t="s">
        <v>201</v>
      </c>
      <c r="E565">
        <v>1251</v>
      </c>
      <c r="F565" t="s">
        <v>119</v>
      </c>
      <c r="G565">
        <v>10000</v>
      </c>
      <c r="H565">
        <v>10000</v>
      </c>
      <c r="I565">
        <v>10000</v>
      </c>
      <c r="J565">
        <v>10000</v>
      </c>
      <c r="K565">
        <v>10000</v>
      </c>
    </row>
    <row r="566" spans="1:11" ht="12.75">
      <c r="A566">
        <v>40</v>
      </c>
      <c r="B566" t="s">
        <v>192</v>
      </c>
      <c r="C566">
        <v>3451</v>
      </c>
      <c r="D566" t="s">
        <v>211</v>
      </c>
      <c r="E566">
        <v>1251</v>
      </c>
      <c r="F566" t="s">
        <v>119</v>
      </c>
      <c r="G566">
        <v>10000</v>
      </c>
      <c r="H566">
        <v>10000</v>
      </c>
      <c r="I566">
        <v>10000</v>
      </c>
      <c r="J566">
        <v>10000</v>
      </c>
      <c r="K566">
        <v>10000</v>
      </c>
    </row>
    <row r="567" spans="1:11" ht="12.75">
      <c r="A567">
        <v>40</v>
      </c>
      <c r="B567" t="s">
        <v>192</v>
      </c>
      <c r="C567">
        <v>3400</v>
      </c>
      <c r="D567" t="s">
        <v>208</v>
      </c>
      <c r="E567">
        <v>1251</v>
      </c>
      <c r="F567" t="s">
        <v>119</v>
      </c>
      <c r="G567">
        <v>25000</v>
      </c>
      <c r="H567">
        <v>25000</v>
      </c>
      <c r="I567">
        <v>25000</v>
      </c>
      <c r="J567">
        <v>25000</v>
      </c>
      <c r="K567">
        <v>25000</v>
      </c>
    </row>
    <row r="568" spans="1:11" ht="12.75">
      <c r="A568">
        <v>40</v>
      </c>
      <c r="B568" t="s">
        <v>192</v>
      </c>
      <c r="C568">
        <v>3401</v>
      </c>
      <c r="D568" t="s">
        <v>209</v>
      </c>
      <c r="E568">
        <v>1251</v>
      </c>
      <c r="F568" t="s">
        <v>119</v>
      </c>
      <c r="G568">
        <v>40000</v>
      </c>
      <c r="H568">
        <v>40000</v>
      </c>
      <c r="I568">
        <v>40000</v>
      </c>
      <c r="J568">
        <v>40000</v>
      </c>
      <c r="K568">
        <v>40000</v>
      </c>
    </row>
    <row r="569" spans="1:11" ht="12.75">
      <c r="A569">
        <v>40</v>
      </c>
      <c r="B569" t="s">
        <v>192</v>
      </c>
      <c r="C569">
        <v>3530</v>
      </c>
      <c r="D569" t="s">
        <v>212</v>
      </c>
      <c r="E569">
        <v>1251</v>
      </c>
      <c r="F569" t="s">
        <v>119</v>
      </c>
      <c r="G569">
        <v>40000</v>
      </c>
      <c r="H569">
        <v>40000</v>
      </c>
      <c r="I569">
        <v>40000</v>
      </c>
      <c r="J569">
        <v>40000</v>
      </c>
      <c r="K569">
        <v>40000</v>
      </c>
    </row>
    <row r="570" spans="1:11" ht="12.75">
      <c r="A570">
        <v>40</v>
      </c>
      <c r="B570" t="s">
        <v>192</v>
      </c>
      <c r="C570">
        <v>3341</v>
      </c>
      <c r="D570" t="s">
        <v>203</v>
      </c>
      <c r="E570">
        <v>1251</v>
      </c>
      <c r="F570" t="s">
        <v>119</v>
      </c>
      <c r="G570">
        <v>50000</v>
      </c>
      <c r="H570">
        <v>50000</v>
      </c>
      <c r="I570">
        <v>50000</v>
      </c>
      <c r="J570">
        <v>50000</v>
      </c>
      <c r="K570">
        <v>50000</v>
      </c>
    </row>
    <row r="571" spans="1:11" ht="12.75">
      <c r="A571">
        <v>31</v>
      </c>
      <c r="B571" t="s">
        <v>176</v>
      </c>
      <c r="C571">
        <v>2320</v>
      </c>
      <c r="D571" t="s">
        <v>293</v>
      </c>
      <c r="E571">
        <v>1261</v>
      </c>
      <c r="F571" t="s">
        <v>81</v>
      </c>
      <c r="G571">
        <v>30800</v>
      </c>
      <c r="H571">
        <v>28317</v>
      </c>
      <c r="I571">
        <v>28317</v>
      </c>
      <c r="J571">
        <v>28317</v>
      </c>
      <c r="K571">
        <v>28317</v>
      </c>
    </row>
    <row r="572" spans="1:11" ht="12.75">
      <c r="A572">
        <v>33</v>
      </c>
      <c r="B572" t="s">
        <v>179</v>
      </c>
      <c r="C572">
        <v>2411</v>
      </c>
      <c r="D572" t="s">
        <v>180</v>
      </c>
      <c r="E572">
        <v>1261</v>
      </c>
      <c r="F572" t="s">
        <v>81</v>
      </c>
      <c r="G572">
        <v>81400</v>
      </c>
      <c r="H572">
        <v>74838</v>
      </c>
      <c r="I572">
        <v>74838</v>
      </c>
      <c r="J572">
        <v>74838</v>
      </c>
      <c r="K572">
        <v>74838</v>
      </c>
    </row>
    <row r="573" spans="1:11" ht="12.75">
      <c r="A573">
        <v>32</v>
      </c>
      <c r="B573" t="s">
        <v>177</v>
      </c>
      <c r="C573">
        <v>2410</v>
      </c>
      <c r="D573" t="s">
        <v>178</v>
      </c>
      <c r="E573">
        <v>1261</v>
      </c>
      <c r="F573" t="s">
        <v>81</v>
      </c>
      <c r="G573">
        <v>121300</v>
      </c>
      <c r="H573">
        <v>111521</v>
      </c>
      <c r="I573">
        <v>111521</v>
      </c>
      <c r="J573">
        <v>111521</v>
      </c>
      <c r="K573">
        <v>111521</v>
      </c>
    </row>
    <row r="574" spans="1:11" ht="12.75">
      <c r="A574">
        <v>40</v>
      </c>
      <c r="B574" t="s">
        <v>192</v>
      </c>
      <c r="C574">
        <v>1300</v>
      </c>
      <c r="D574" t="s">
        <v>194</v>
      </c>
      <c r="E574">
        <v>1261</v>
      </c>
      <c r="F574" t="s">
        <v>81</v>
      </c>
      <c r="G574">
        <v>232800</v>
      </c>
      <c r="H574">
        <v>214033</v>
      </c>
      <c r="I574">
        <v>214033</v>
      </c>
      <c r="J574">
        <v>214033</v>
      </c>
      <c r="K574">
        <v>214033</v>
      </c>
    </row>
    <row r="575" spans="1:11" ht="12.75">
      <c r="A575">
        <v>21</v>
      </c>
      <c r="B575" t="s">
        <v>166</v>
      </c>
      <c r="C575">
        <v>2210</v>
      </c>
      <c r="D575" t="s">
        <v>168</v>
      </c>
      <c r="E575">
        <v>1261</v>
      </c>
      <c r="F575" t="s">
        <v>81</v>
      </c>
      <c r="G575">
        <v>235982</v>
      </c>
      <c r="H575">
        <v>216959</v>
      </c>
      <c r="I575">
        <v>216959</v>
      </c>
      <c r="J575">
        <v>216959</v>
      </c>
      <c r="K575">
        <v>216959</v>
      </c>
    </row>
    <row r="576" spans="1:11" ht="12.75">
      <c r="A576">
        <v>34</v>
      </c>
      <c r="B576" t="s">
        <v>181</v>
      </c>
      <c r="C576">
        <v>2536</v>
      </c>
      <c r="D576" t="s">
        <v>185</v>
      </c>
      <c r="E576">
        <v>1261</v>
      </c>
      <c r="F576" t="s">
        <v>81</v>
      </c>
      <c r="G576">
        <v>246400</v>
      </c>
      <c r="H576">
        <v>226537</v>
      </c>
      <c r="I576">
        <v>226537</v>
      </c>
      <c r="J576">
        <v>226537</v>
      </c>
      <c r="K576">
        <v>226537</v>
      </c>
    </row>
    <row r="577" spans="1:11" ht="12.75">
      <c r="A577">
        <v>20</v>
      </c>
      <c r="B577" t="s">
        <v>161</v>
      </c>
      <c r="C577">
        <v>2220</v>
      </c>
      <c r="D577" t="s">
        <v>164</v>
      </c>
      <c r="E577">
        <v>1261</v>
      </c>
      <c r="F577" t="s">
        <v>81</v>
      </c>
      <c r="G577">
        <v>660000</v>
      </c>
      <c r="H577">
        <v>606795</v>
      </c>
      <c r="I577">
        <v>606795</v>
      </c>
      <c r="J577">
        <v>606795</v>
      </c>
      <c r="K577">
        <v>606795</v>
      </c>
    </row>
    <row r="578" spans="1:11" ht="12.75">
      <c r="A578">
        <v>40</v>
      </c>
      <c r="B578" t="s">
        <v>192</v>
      </c>
      <c r="C578">
        <v>3801</v>
      </c>
      <c r="D578" t="s">
        <v>216</v>
      </c>
      <c r="E578">
        <v>1261</v>
      </c>
      <c r="F578" t="s">
        <v>81</v>
      </c>
      <c r="I578">
        <v>30000</v>
      </c>
      <c r="J578">
        <v>30000</v>
      </c>
      <c r="K578">
        <v>30000</v>
      </c>
    </row>
    <row r="579" spans="1:11" ht="12.75">
      <c r="A579">
        <v>40</v>
      </c>
      <c r="B579" t="s">
        <v>192</v>
      </c>
      <c r="C579">
        <v>3390</v>
      </c>
      <c r="D579" t="s">
        <v>206</v>
      </c>
      <c r="E579">
        <v>1262</v>
      </c>
      <c r="F579" t="s">
        <v>82</v>
      </c>
      <c r="H579">
        <v>47664</v>
      </c>
      <c r="I579">
        <v>47664</v>
      </c>
      <c r="J579">
        <v>47664</v>
      </c>
      <c r="K579">
        <v>47664</v>
      </c>
    </row>
    <row r="580" spans="1:11" ht="12.75">
      <c r="A580">
        <v>40</v>
      </c>
      <c r="B580" t="s">
        <v>192</v>
      </c>
      <c r="C580">
        <v>3530</v>
      </c>
      <c r="D580" t="s">
        <v>212</v>
      </c>
      <c r="E580">
        <v>1262</v>
      </c>
      <c r="F580" t="s">
        <v>82</v>
      </c>
      <c r="H580">
        <v>47664</v>
      </c>
      <c r="I580">
        <v>47664</v>
      </c>
      <c r="J580">
        <v>47664</v>
      </c>
      <c r="K580">
        <v>47664</v>
      </c>
    </row>
    <row r="581" spans="1:11" ht="12.75">
      <c r="A581">
        <v>40</v>
      </c>
      <c r="B581" t="s">
        <v>192</v>
      </c>
      <c r="C581">
        <v>3300</v>
      </c>
      <c r="D581" t="s">
        <v>200</v>
      </c>
      <c r="E581">
        <v>1262</v>
      </c>
      <c r="F581" t="s">
        <v>82</v>
      </c>
      <c r="G581">
        <v>45744</v>
      </c>
      <c r="H581">
        <v>48452</v>
      </c>
      <c r="I581">
        <v>48452</v>
      </c>
      <c r="J581">
        <v>48452</v>
      </c>
      <c r="K581">
        <v>48452</v>
      </c>
    </row>
    <row r="582" spans="1:11" ht="12.75">
      <c r="A582">
        <v>40</v>
      </c>
      <c r="B582" t="s">
        <v>192</v>
      </c>
      <c r="C582">
        <v>3802</v>
      </c>
      <c r="D582" t="s">
        <v>389</v>
      </c>
      <c r="E582">
        <v>1262</v>
      </c>
      <c r="F582" t="s">
        <v>82</v>
      </c>
      <c r="H582">
        <v>70000</v>
      </c>
      <c r="I582">
        <v>70000</v>
      </c>
      <c r="J582">
        <v>70000</v>
      </c>
      <c r="K582">
        <v>70000</v>
      </c>
    </row>
    <row r="583" spans="1:11" ht="12.75">
      <c r="A583">
        <v>40</v>
      </c>
      <c r="B583" t="s">
        <v>192</v>
      </c>
      <c r="C583">
        <v>3330</v>
      </c>
      <c r="D583" t="s">
        <v>201</v>
      </c>
      <c r="E583">
        <v>1262</v>
      </c>
      <c r="F583" t="s">
        <v>82</v>
      </c>
      <c r="G583">
        <v>70000</v>
      </c>
      <c r="H583">
        <v>74144</v>
      </c>
      <c r="I583">
        <v>74144</v>
      </c>
      <c r="J583">
        <v>74144</v>
      </c>
      <c r="K583">
        <v>74144</v>
      </c>
    </row>
    <row r="584" spans="1:11" ht="12.75">
      <c r="A584">
        <v>40</v>
      </c>
      <c r="B584" t="s">
        <v>192</v>
      </c>
      <c r="C584">
        <v>3331</v>
      </c>
      <c r="D584" t="s">
        <v>202</v>
      </c>
      <c r="E584">
        <v>1262</v>
      </c>
      <c r="F584" t="s">
        <v>82</v>
      </c>
      <c r="G584">
        <v>70000</v>
      </c>
      <c r="H584">
        <v>74144</v>
      </c>
      <c r="I584">
        <v>74144</v>
      </c>
      <c r="J584">
        <v>74144</v>
      </c>
      <c r="K584">
        <v>74144</v>
      </c>
    </row>
    <row r="585" spans="1:11" ht="12.75">
      <c r="A585">
        <v>40</v>
      </c>
      <c r="B585" t="s">
        <v>192</v>
      </c>
      <c r="C585">
        <v>3400</v>
      </c>
      <c r="D585" t="s">
        <v>208</v>
      </c>
      <c r="E585">
        <v>1262</v>
      </c>
      <c r="F585" t="s">
        <v>82</v>
      </c>
      <c r="H585">
        <v>100623</v>
      </c>
      <c r="I585">
        <v>100623</v>
      </c>
      <c r="J585">
        <v>100623</v>
      </c>
      <c r="K585">
        <v>100623</v>
      </c>
    </row>
    <row r="586" spans="1:11" ht="12.75">
      <c r="A586">
        <v>40</v>
      </c>
      <c r="B586" t="s">
        <v>192</v>
      </c>
      <c r="C586">
        <v>3401</v>
      </c>
      <c r="D586" t="s">
        <v>209</v>
      </c>
      <c r="E586">
        <v>1262</v>
      </c>
      <c r="F586" t="s">
        <v>82</v>
      </c>
      <c r="H586">
        <v>100623</v>
      </c>
      <c r="I586">
        <v>100623</v>
      </c>
      <c r="J586">
        <v>100623</v>
      </c>
      <c r="K586">
        <v>100623</v>
      </c>
    </row>
    <row r="587" spans="1:11" ht="12.75">
      <c r="A587">
        <v>21</v>
      </c>
      <c r="B587" t="s">
        <v>166</v>
      </c>
      <c r="C587">
        <v>2210</v>
      </c>
      <c r="D587" t="s">
        <v>168</v>
      </c>
      <c r="E587">
        <v>1262</v>
      </c>
      <c r="F587" t="s">
        <v>82</v>
      </c>
      <c r="G587">
        <v>95000</v>
      </c>
      <c r="H587">
        <v>100624</v>
      </c>
      <c r="I587">
        <v>100624</v>
      </c>
      <c r="J587">
        <v>100624</v>
      </c>
      <c r="K587">
        <v>100624</v>
      </c>
    </row>
    <row r="588" spans="1:11" ht="12.75">
      <c r="A588">
        <v>20</v>
      </c>
      <c r="B588" t="s">
        <v>161</v>
      </c>
      <c r="C588">
        <v>2220</v>
      </c>
      <c r="D588" t="s">
        <v>164</v>
      </c>
      <c r="E588">
        <v>1262</v>
      </c>
      <c r="F588" t="s">
        <v>82</v>
      </c>
      <c r="G588">
        <v>120000</v>
      </c>
      <c r="H588">
        <v>127104</v>
      </c>
      <c r="I588">
        <v>127104</v>
      </c>
      <c r="J588">
        <v>127104</v>
      </c>
      <c r="K588">
        <v>127104</v>
      </c>
    </row>
    <row r="589" spans="1:11" ht="12.75">
      <c r="A589">
        <v>40</v>
      </c>
      <c r="B589" t="s">
        <v>192</v>
      </c>
      <c r="C589">
        <v>2650</v>
      </c>
      <c r="D589" t="s">
        <v>197</v>
      </c>
      <c r="E589">
        <v>1262</v>
      </c>
      <c r="F589" t="s">
        <v>82</v>
      </c>
      <c r="G589">
        <v>140000</v>
      </c>
      <c r="H589">
        <v>148288</v>
      </c>
      <c r="I589">
        <v>148288</v>
      </c>
      <c r="J589">
        <v>148288</v>
      </c>
      <c r="K589">
        <v>148288</v>
      </c>
    </row>
    <row r="590" spans="1:11" ht="12.75">
      <c r="A590">
        <v>34</v>
      </c>
      <c r="B590" t="s">
        <v>181</v>
      </c>
      <c r="C590">
        <v>2536</v>
      </c>
      <c r="D590" t="s">
        <v>185</v>
      </c>
      <c r="E590">
        <v>1262</v>
      </c>
      <c r="F590" t="s">
        <v>82</v>
      </c>
      <c r="G590">
        <v>160000</v>
      </c>
      <c r="H590">
        <v>169472</v>
      </c>
      <c r="I590">
        <v>169472</v>
      </c>
      <c r="J590">
        <v>169472</v>
      </c>
      <c r="K590">
        <v>169472</v>
      </c>
    </row>
    <row r="591" spans="1:11" ht="12.75">
      <c r="A591">
        <v>40</v>
      </c>
      <c r="B591" t="s">
        <v>192</v>
      </c>
      <c r="C591">
        <v>3550</v>
      </c>
      <c r="D591" t="s">
        <v>214</v>
      </c>
      <c r="E591">
        <v>1262</v>
      </c>
      <c r="F591" t="s">
        <v>82</v>
      </c>
      <c r="G591">
        <v>165000</v>
      </c>
      <c r="H591">
        <v>174767</v>
      </c>
      <c r="I591">
        <v>174767</v>
      </c>
      <c r="J591">
        <v>174767</v>
      </c>
      <c r="K591">
        <v>174767</v>
      </c>
    </row>
    <row r="592" spans="1:11" ht="12.75">
      <c r="A592">
        <v>40</v>
      </c>
      <c r="B592" t="s">
        <v>192</v>
      </c>
      <c r="C592">
        <v>1300</v>
      </c>
      <c r="D592" t="s">
        <v>194</v>
      </c>
      <c r="E592">
        <v>1262</v>
      </c>
      <c r="F592" t="s">
        <v>82</v>
      </c>
      <c r="G592">
        <v>210000</v>
      </c>
      <c r="H592">
        <v>222431</v>
      </c>
      <c r="I592">
        <v>222431</v>
      </c>
      <c r="J592">
        <v>222431</v>
      </c>
      <c r="K592">
        <v>222431</v>
      </c>
    </row>
    <row r="593" spans="1:11" ht="12.75">
      <c r="A593">
        <v>40</v>
      </c>
      <c r="B593" t="s">
        <v>192</v>
      </c>
      <c r="C593">
        <v>3801</v>
      </c>
      <c r="D593" t="s">
        <v>216</v>
      </c>
      <c r="E593">
        <v>1262</v>
      </c>
      <c r="F593" t="s">
        <v>82</v>
      </c>
      <c r="I593">
        <v>30000</v>
      </c>
      <c r="J593">
        <v>30000</v>
      </c>
      <c r="K593">
        <v>30000</v>
      </c>
    </row>
    <row r="594" spans="1:11" ht="12.75">
      <c r="A594">
        <v>40</v>
      </c>
      <c r="B594" t="s">
        <v>192</v>
      </c>
      <c r="C594">
        <v>3300</v>
      </c>
      <c r="D594" t="s">
        <v>200</v>
      </c>
      <c r="E594">
        <v>1270</v>
      </c>
      <c r="F594" t="s">
        <v>24</v>
      </c>
      <c r="G594">
        <v>15000</v>
      </c>
      <c r="H594">
        <v>15000</v>
      </c>
      <c r="I594">
        <v>15000</v>
      </c>
      <c r="J594">
        <v>15000</v>
      </c>
      <c r="K594">
        <v>15000</v>
      </c>
    </row>
    <row r="595" spans="1:11" ht="12.75">
      <c r="A595">
        <v>40</v>
      </c>
      <c r="B595" t="s">
        <v>192</v>
      </c>
      <c r="C595">
        <v>3530</v>
      </c>
      <c r="D595" t="s">
        <v>212</v>
      </c>
      <c r="E595">
        <v>1270</v>
      </c>
      <c r="F595" t="s">
        <v>24</v>
      </c>
      <c r="G595">
        <v>20000</v>
      </c>
      <c r="H595">
        <v>20000</v>
      </c>
      <c r="I595">
        <v>20000</v>
      </c>
      <c r="J595">
        <v>20000</v>
      </c>
      <c r="K595">
        <v>20000</v>
      </c>
    </row>
    <row r="596" spans="1:11" ht="12.75">
      <c r="A596">
        <v>10</v>
      </c>
      <c r="B596" t="s">
        <v>289</v>
      </c>
      <c r="C596">
        <v>1210</v>
      </c>
      <c r="D596" t="s">
        <v>143</v>
      </c>
      <c r="E596">
        <v>1270</v>
      </c>
      <c r="F596" t="s">
        <v>24</v>
      </c>
      <c r="G596">
        <v>10000</v>
      </c>
      <c r="H596">
        <v>30000</v>
      </c>
      <c r="I596">
        <v>30000</v>
      </c>
      <c r="J596">
        <v>30000</v>
      </c>
      <c r="K596">
        <v>30000</v>
      </c>
    </row>
    <row r="597" spans="1:11" ht="12.75">
      <c r="A597">
        <v>40</v>
      </c>
      <c r="B597" t="s">
        <v>192</v>
      </c>
      <c r="C597">
        <v>1204</v>
      </c>
      <c r="D597" t="s">
        <v>193</v>
      </c>
      <c r="E597">
        <v>1270</v>
      </c>
      <c r="F597" t="s">
        <v>24</v>
      </c>
      <c r="G597">
        <v>35000</v>
      </c>
      <c r="H597">
        <v>35000</v>
      </c>
      <c r="I597">
        <v>35000</v>
      </c>
      <c r="J597">
        <v>35000</v>
      </c>
      <c r="K597">
        <v>35000</v>
      </c>
    </row>
    <row r="598" spans="1:11" ht="12.75">
      <c r="A598">
        <v>10</v>
      </c>
      <c r="B598" t="s">
        <v>289</v>
      </c>
      <c r="C598">
        <v>1200</v>
      </c>
      <c r="D598" t="s">
        <v>141</v>
      </c>
      <c r="E598">
        <v>1270</v>
      </c>
      <c r="F598" t="s">
        <v>24</v>
      </c>
      <c r="G598">
        <v>60000</v>
      </c>
      <c r="H598">
        <v>40000</v>
      </c>
      <c r="I598">
        <v>40000</v>
      </c>
      <c r="J598">
        <v>40000</v>
      </c>
      <c r="K598">
        <v>40000</v>
      </c>
    </row>
    <row r="599" spans="1:11" ht="12.75">
      <c r="A599">
        <v>40</v>
      </c>
      <c r="B599" t="s">
        <v>192</v>
      </c>
      <c r="C599">
        <v>3030</v>
      </c>
      <c r="D599" t="s">
        <v>198</v>
      </c>
      <c r="E599">
        <v>1270</v>
      </c>
      <c r="F599" t="s">
        <v>24</v>
      </c>
      <c r="G599">
        <v>80000</v>
      </c>
      <c r="H599">
        <v>80000</v>
      </c>
      <c r="I599">
        <v>80000</v>
      </c>
      <c r="J599">
        <v>80000</v>
      </c>
      <c r="K599">
        <v>80000</v>
      </c>
    </row>
    <row r="600" spans="1:11" ht="12.75">
      <c r="A600">
        <v>40</v>
      </c>
      <c r="B600" t="s">
        <v>192</v>
      </c>
      <c r="C600">
        <v>3330</v>
      </c>
      <c r="D600" t="s">
        <v>201</v>
      </c>
      <c r="E600">
        <v>1290</v>
      </c>
      <c r="F600" t="s">
        <v>67</v>
      </c>
      <c r="G600">
        <v>15000</v>
      </c>
      <c r="H600">
        <v>15000</v>
      </c>
      <c r="I600">
        <v>15000</v>
      </c>
      <c r="J600">
        <v>15000</v>
      </c>
      <c r="K600">
        <v>15000</v>
      </c>
    </row>
    <row r="601" spans="1:11" ht="12.75">
      <c r="A601">
        <v>40</v>
      </c>
      <c r="B601" t="s">
        <v>192</v>
      </c>
      <c r="C601">
        <v>3331</v>
      </c>
      <c r="D601" t="s">
        <v>202</v>
      </c>
      <c r="E601">
        <v>1290</v>
      </c>
      <c r="F601" t="s">
        <v>67</v>
      </c>
      <c r="G601">
        <v>15000</v>
      </c>
      <c r="H601">
        <v>15000</v>
      </c>
      <c r="I601">
        <v>15000</v>
      </c>
      <c r="J601">
        <v>15000</v>
      </c>
      <c r="K601">
        <v>15000</v>
      </c>
    </row>
    <row r="602" spans="1:11" ht="12.75">
      <c r="A602">
        <v>40</v>
      </c>
      <c r="B602" t="s">
        <v>192</v>
      </c>
      <c r="C602">
        <v>3550</v>
      </c>
      <c r="D602" t="s">
        <v>214</v>
      </c>
      <c r="E602">
        <v>1290</v>
      </c>
      <c r="F602" t="s">
        <v>67</v>
      </c>
      <c r="G602">
        <v>25000</v>
      </c>
      <c r="H602">
        <v>25000</v>
      </c>
      <c r="I602">
        <v>25000</v>
      </c>
      <c r="J602">
        <v>25000</v>
      </c>
      <c r="K602">
        <v>25000</v>
      </c>
    </row>
    <row r="603" spans="1:11" ht="12.75">
      <c r="A603">
        <v>40</v>
      </c>
      <c r="B603" t="s">
        <v>192</v>
      </c>
      <c r="C603">
        <v>3530</v>
      </c>
      <c r="D603" t="s">
        <v>212</v>
      </c>
      <c r="E603">
        <v>1290</v>
      </c>
      <c r="F603" t="s">
        <v>67</v>
      </c>
      <c r="G603">
        <v>45000</v>
      </c>
      <c r="H603">
        <v>45000</v>
      </c>
      <c r="I603">
        <v>45000</v>
      </c>
      <c r="J603">
        <v>45000</v>
      </c>
      <c r="K603">
        <v>45000</v>
      </c>
    </row>
    <row r="604" spans="1:11" ht="12.75">
      <c r="A604">
        <v>40</v>
      </c>
      <c r="B604" t="s">
        <v>192</v>
      </c>
      <c r="C604">
        <v>3390</v>
      </c>
      <c r="D604" t="s">
        <v>206</v>
      </c>
      <c r="E604">
        <v>1290</v>
      </c>
      <c r="F604" t="s">
        <v>67</v>
      </c>
      <c r="G604">
        <v>50000</v>
      </c>
      <c r="H604">
        <v>50000</v>
      </c>
      <c r="I604">
        <v>50000</v>
      </c>
      <c r="J604">
        <v>50000</v>
      </c>
      <c r="K604">
        <v>50000</v>
      </c>
    </row>
    <row r="605" spans="1:11" ht="12.75">
      <c r="A605">
        <v>50</v>
      </c>
      <c r="B605" t="s">
        <v>217</v>
      </c>
      <c r="C605">
        <v>3851</v>
      </c>
      <c r="D605" t="s">
        <v>224</v>
      </c>
      <c r="E605">
        <v>1290</v>
      </c>
      <c r="F605" t="s">
        <v>67</v>
      </c>
      <c r="G605">
        <v>70000</v>
      </c>
      <c r="H605">
        <v>70000</v>
      </c>
      <c r="I605">
        <v>70000</v>
      </c>
      <c r="J605">
        <v>70000</v>
      </c>
      <c r="K605">
        <v>70000</v>
      </c>
    </row>
    <row r="606" spans="1:11" ht="12.75">
      <c r="A606">
        <v>40</v>
      </c>
      <c r="B606" t="s">
        <v>192</v>
      </c>
      <c r="C606">
        <v>3400</v>
      </c>
      <c r="D606" t="s">
        <v>208</v>
      </c>
      <c r="E606">
        <v>1290</v>
      </c>
      <c r="F606" t="s">
        <v>67</v>
      </c>
      <c r="G606">
        <v>95000</v>
      </c>
      <c r="H606">
        <v>95000</v>
      </c>
      <c r="I606">
        <v>95000</v>
      </c>
      <c r="J606">
        <v>95000</v>
      </c>
      <c r="K606">
        <v>95000</v>
      </c>
    </row>
    <row r="607" spans="1:11" ht="12.75">
      <c r="A607">
        <v>40</v>
      </c>
      <c r="B607" t="s">
        <v>192</v>
      </c>
      <c r="C607">
        <v>3401</v>
      </c>
      <c r="D607" t="s">
        <v>209</v>
      </c>
      <c r="E607">
        <v>1290</v>
      </c>
      <c r="F607" t="s">
        <v>67</v>
      </c>
      <c r="G607">
        <v>95000</v>
      </c>
      <c r="H607">
        <v>95000</v>
      </c>
      <c r="I607">
        <v>95000</v>
      </c>
      <c r="J607">
        <v>95000</v>
      </c>
      <c r="K607">
        <v>95000</v>
      </c>
    </row>
    <row r="608" spans="1:11" ht="12.75">
      <c r="A608">
        <v>21</v>
      </c>
      <c r="B608" t="s">
        <v>166</v>
      </c>
      <c r="C608">
        <v>2010</v>
      </c>
      <c r="D608" t="s">
        <v>167</v>
      </c>
      <c r="E608">
        <v>1290</v>
      </c>
      <c r="F608" t="s">
        <v>67</v>
      </c>
      <c r="G608">
        <v>517072</v>
      </c>
      <c r="H608">
        <v>609309</v>
      </c>
      <c r="I608">
        <v>609309</v>
      </c>
      <c r="J608">
        <v>609309</v>
      </c>
      <c r="K608">
        <v>609309</v>
      </c>
    </row>
    <row r="609" spans="1:11" ht="12.75">
      <c r="A609">
        <v>20</v>
      </c>
      <c r="B609" t="s">
        <v>161</v>
      </c>
      <c r="C609">
        <v>2020</v>
      </c>
      <c r="D609" t="s">
        <v>162</v>
      </c>
      <c r="E609">
        <v>1290</v>
      </c>
      <c r="F609" t="s">
        <v>67</v>
      </c>
      <c r="G609">
        <v>964208</v>
      </c>
      <c r="H609">
        <v>1135506</v>
      </c>
      <c r="I609">
        <v>1135506</v>
      </c>
      <c r="J609">
        <v>1135506</v>
      </c>
      <c r="K609">
        <v>1135506</v>
      </c>
    </row>
    <row r="610" spans="1:11" ht="12.75">
      <c r="A610">
        <v>32</v>
      </c>
      <c r="B610" t="s">
        <v>177</v>
      </c>
      <c r="C610">
        <v>2410</v>
      </c>
      <c r="D610" t="s">
        <v>178</v>
      </c>
      <c r="E610">
        <v>1300</v>
      </c>
      <c r="F610" t="s">
        <v>99</v>
      </c>
      <c r="G610">
        <v>33000</v>
      </c>
      <c r="H610">
        <v>33000</v>
      </c>
      <c r="I610">
        <v>33000</v>
      </c>
      <c r="J610">
        <v>33000</v>
      </c>
      <c r="K610">
        <v>33000</v>
      </c>
    </row>
    <row r="611" spans="1:6" ht="12.75">
      <c r="A611">
        <v>34</v>
      </c>
      <c r="B611" t="s">
        <v>181</v>
      </c>
      <c r="C611">
        <v>2533</v>
      </c>
      <c r="D611" t="s">
        <v>188</v>
      </c>
      <c r="E611">
        <v>1300</v>
      </c>
      <c r="F611" t="s">
        <v>99</v>
      </c>
    </row>
    <row r="612" spans="1:11" ht="12.75">
      <c r="A612">
        <v>10</v>
      </c>
      <c r="B612" t="s">
        <v>289</v>
      </c>
      <c r="C612">
        <v>1007</v>
      </c>
      <c r="D612" t="s">
        <v>140</v>
      </c>
      <c r="E612">
        <v>1350</v>
      </c>
      <c r="F612" t="s">
        <v>13</v>
      </c>
      <c r="G612">
        <v>36000</v>
      </c>
      <c r="H612">
        <v>0</v>
      </c>
      <c r="I612">
        <v>0</v>
      </c>
      <c r="J612">
        <v>0</v>
      </c>
      <c r="K612">
        <v>0</v>
      </c>
    </row>
    <row r="613" spans="1:11" ht="12.75">
      <c r="A613">
        <v>10</v>
      </c>
      <c r="B613" t="s">
        <v>289</v>
      </c>
      <c r="C613">
        <v>1202</v>
      </c>
      <c r="D613" t="s">
        <v>142</v>
      </c>
      <c r="E613">
        <v>1350</v>
      </c>
      <c r="F613" t="s">
        <v>13</v>
      </c>
      <c r="G613">
        <v>50000</v>
      </c>
      <c r="H613">
        <v>0</v>
      </c>
      <c r="I613">
        <v>0</v>
      </c>
      <c r="J613">
        <v>0</v>
      </c>
      <c r="K613">
        <v>0</v>
      </c>
    </row>
    <row r="614" spans="1:11" ht="12.75">
      <c r="A614">
        <v>30</v>
      </c>
      <c r="B614" t="s">
        <v>169</v>
      </c>
      <c r="C614">
        <v>2330</v>
      </c>
      <c r="D614" t="s">
        <v>170</v>
      </c>
      <c r="E614">
        <v>1350</v>
      </c>
      <c r="F614" t="s">
        <v>13</v>
      </c>
      <c r="G614">
        <v>20000</v>
      </c>
      <c r="H614">
        <v>70000</v>
      </c>
      <c r="I614">
        <v>70000</v>
      </c>
      <c r="J614">
        <v>70000</v>
      </c>
      <c r="K614">
        <v>70000</v>
      </c>
    </row>
    <row r="615" spans="1:11" ht="12.75">
      <c r="A615">
        <v>10</v>
      </c>
      <c r="B615" t="s">
        <v>289</v>
      </c>
      <c r="C615">
        <v>1003</v>
      </c>
      <c r="D615" t="s">
        <v>137</v>
      </c>
      <c r="E615">
        <v>1350</v>
      </c>
      <c r="F615" t="s">
        <v>13</v>
      </c>
      <c r="G615">
        <v>277000</v>
      </c>
      <c r="H615">
        <v>242000</v>
      </c>
      <c r="I615">
        <v>242000</v>
      </c>
      <c r="J615">
        <v>242000</v>
      </c>
      <c r="K615">
        <v>242000</v>
      </c>
    </row>
    <row r="616" spans="1:11" ht="12.75">
      <c r="A616">
        <v>36</v>
      </c>
      <c r="B616" t="s">
        <v>190</v>
      </c>
      <c r="C616">
        <v>2440</v>
      </c>
      <c r="D616" t="s">
        <v>191</v>
      </c>
      <c r="E616">
        <v>1350</v>
      </c>
      <c r="F616" t="s">
        <v>13</v>
      </c>
      <c r="G616">
        <v>210000</v>
      </c>
      <c r="H616">
        <v>250000</v>
      </c>
      <c r="I616">
        <v>250000</v>
      </c>
      <c r="J616">
        <v>250000</v>
      </c>
      <c r="K616">
        <v>250000</v>
      </c>
    </row>
    <row r="617" spans="1:11" ht="12.75">
      <c r="A617">
        <v>40</v>
      </c>
      <c r="B617" t="s">
        <v>192</v>
      </c>
      <c r="C617">
        <v>3390</v>
      </c>
      <c r="D617" t="s">
        <v>206</v>
      </c>
      <c r="E617">
        <v>1350</v>
      </c>
      <c r="F617" t="s">
        <v>13</v>
      </c>
      <c r="H617">
        <v>300000</v>
      </c>
      <c r="I617">
        <v>300000</v>
      </c>
      <c r="J617">
        <v>300000</v>
      </c>
      <c r="K617">
        <v>300000</v>
      </c>
    </row>
    <row r="618" spans="1:11" ht="12.75">
      <c r="A618">
        <v>20</v>
      </c>
      <c r="B618" t="s">
        <v>161</v>
      </c>
      <c r="C618">
        <v>2020</v>
      </c>
      <c r="D618" t="s">
        <v>162</v>
      </c>
      <c r="E618">
        <v>1351</v>
      </c>
      <c r="F618" t="s">
        <v>68</v>
      </c>
      <c r="G618">
        <v>135000</v>
      </c>
      <c r="H618">
        <v>145000</v>
      </c>
      <c r="I618">
        <v>145000</v>
      </c>
      <c r="J618">
        <v>145000</v>
      </c>
      <c r="K618">
        <v>145000</v>
      </c>
    </row>
    <row r="619" spans="1:11" ht="12.75">
      <c r="A619">
        <v>20</v>
      </c>
      <c r="B619" t="s">
        <v>161</v>
      </c>
      <c r="C619">
        <v>2020</v>
      </c>
      <c r="D619" t="s">
        <v>162</v>
      </c>
      <c r="E619">
        <v>1352</v>
      </c>
      <c r="F619" t="s">
        <v>69</v>
      </c>
      <c r="G619">
        <v>30000</v>
      </c>
      <c r="H619">
        <v>30000</v>
      </c>
      <c r="I619">
        <v>30000</v>
      </c>
      <c r="J619">
        <v>30000</v>
      </c>
      <c r="K619">
        <v>30000</v>
      </c>
    </row>
    <row r="620" spans="1:11" ht="12.75">
      <c r="A620">
        <v>20</v>
      </c>
      <c r="B620" t="s">
        <v>161</v>
      </c>
      <c r="C620">
        <v>2020</v>
      </c>
      <c r="D620" t="s">
        <v>162</v>
      </c>
      <c r="E620">
        <v>1353</v>
      </c>
      <c r="F620" t="s">
        <v>70</v>
      </c>
      <c r="G620">
        <v>31500</v>
      </c>
      <c r="H620">
        <v>30000</v>
      </c>
      <c r="I620">
        <v>30000</v>
      </c>
      <c r="J620">
        <v>30000</v>
      </c>
      <c r="K620">
        <v>30000</v>
      </c>
    </row>
    <row r="621" spans="1:11" ht="12.75">
      <c r="A621">
        <v>40</v>
      </c>
      <c r="B621" t="s">
        <v>192</v>
      </c>
      <c r="C621">
        <v>3391</v>
      </c>
      <c r="D621" t="s">
        <v>207</v>
      </c>
      <c r="E621">
        <v>1370</v>
      </c>
      <c r="F621" t="s">
        <v>11</v>
      </c>
      <c r="G621">
        <v>9000</v>
      </c>
      <c r="H621">
        <v>9000</v>
      </c>
      <c r="I621">
        <v>9000</v>
      </c>
      <c r="J621">
        <v>9000</v>
      </c>
      <c r="K621">
        <v>9000</v>
      </c>
    </row>
    <row r="622" spans="1:11" ht="12.75">
      <c r="A622">
        <v>50</v>
      </c>
      <c r="B622" t="s">
        <v>217</v>
      </c>
      <c r="C622">
        <v>3252</v>
      </c>
      <c r="D622" t="s">
        <v>221</v>
      </c>
      <c r="E622">
        <v>1370</v>
      </c>
      <c r="F622" t="s">
        <v>11</v>
      </c>
      <c r="G622">
        <v>20000</v>
      </c>
      <c r="H622">
        <v>32000</v>
      </c>
      <c r="I622">
        <v>32000</v>
      </c>
      <c r="J622">
        <v>32000</v>
      </c>
      <c r="K622">
        <v>32000</v>
      </c>
    </row>
    <row r="623" spans="1:11" ht="12.75">
      <c r="A623">
        <v>36</v>
      </c>
      <c r="B623" t="s">
        <v>190</v>
      </c>
      <c r="C623">
        <v>2510</v>
      </c>
      <c r="D623" t="s">
        <v>239</v>
      </c>
      <c r="E623">
        <v>1370</v>
      </c>
      <c r="F623" t="s">
        <v>11</v>
      </c>
      <c r="G623">
        <v>30000</v>
      </c>
      <c r="H623">
        <v>35000</v>
      </c>
      <c r="I623">
        <v>35000</v>
      </c>
      <c r="J623">
        <v>35000</v>
      </c>
      <c r="K623">
        <v>35000</v>
      </c>
    </row>
    <row r="624" spans="1:11" ht="12.75">
      <c r="A624">
        <v>10</v>
      </c>
      <c r="B624" t="s">
        <v>289</v>
      </c>
      <c r="C624">
        <v>2331</v>
      </c>
      <c r="D624" t="s">
        <v>147</v>
      </c>
      <c r="E624">
        <v>1370</v>
      </c>
      <c r="F624" t="s">
        <v>11</v>
      </c>
      <c r="G624">
        <v>40000</v>
      </c>
      <c r="H624">
        <v>36000</v>
      </c>
      <c r="I624">
        <v>36000</v>
      </c>
      <c r="J624">
        <v>36000</v>
      </c>
      <c r="K624">
        <v>36000</v>
      </c>
    </row>
    <row r="625" spans="1:11" ht="12.75">
      <c r="A625">
        <v>10</v>
      </c>
      <c r="B625" t="s">
        <v>289</v>
      </c>
      <c r="C625">
        <v>1001</v>
      </c>
      <c r="D625" t="s">
        <v>136</v>
      </c>
      <c r="E625">
        <v>1370</v>
      </c>
      <c r="F625" t="s">
        <v>11</v>
      </c>
      <c r="G625">
        <v>25000</v>
      </c>
      <c r="H625">
        <v>40000</v>
      </c>
      <c r="I625">
        <v>40000</v>
      </c>
      <c r="J625">
        <v>40000</v>
      </c>
      <c r="K625">
        <v>40000</v>
      </c>
    </row>
    <row r="626" spans="1:11" ht="12.75">
      <c r="A626">
        <v>30</v>
      </c>
      <c r="B626" t="s">
        <v>169</v>
      </c>
      <c r="C626">
        <v>2330</v>
      </c>
      <c r="D626" t="s">
        <v>170</v>
      </c>
      <c r="E626">
        <v>1370</v>
      </c>
      <c r="F626" t="s">
        <v>11</v>
      </c>
      <c r="G626">
        <v>45000</v>
      </c>
      <c r="H626">
        <v>50000</v>
      </c>
      <c r="I626">
        <v>50000</v>
      </c>
      <c r="J626">
        <v>50000</v>
      </c>
      <c r="K626">
        <v>50000</v>
      </c>
    </row>
    <row r="627" spans="1:11" ht="12.75">
      <c r="A627">
        <v>10</v>
      </c>
      <c r="B627" t="s">
        <v>289</v>
      </c>
      <c r="C627">
        <v>3251</v>
      </c>
      <c r="D627" t="s">
        <v>149</v>
      </c>
      <c r="E627">
        <v>1370</v>
      </c>
      <c r="F627" t="s">
        <v>11</v>
      </c>
      <c r="G627">
        <v>50000</v>
      </c>
      <c r="H627">
        <v>50000</v>
      </c>
      <c r="I627">
        <v>50000</v>
      </c>
      <c r="J627">
        <v>50000</v>
      </c>
      <c r="K627">
        <v>50000</v>
      </c>
    </row>
    <row r="628" spans="1:11" ht="12.75">
      <c r="A628">
        <v>40</v>
      </c>
      <c r="B628" t="s">
        <v>192</v>
      </c>
      <c r="C628">
        <v>3380</v>
      </c>
      <c r="D628" t="s">
        <v>205</v>
      </c>
      <c r="E628">
        <v>1370</v>
      </c>
      <c r="F628" t="s">
        <v>11</v>
      </c>
      <c r="G628">
        <v>60000</v>
      </c>
      <c r="H628">
        <v>60000</v>
      </c>
      <c r="I628">
        <v>60000</v>
      </c>
      <c r="J628">
        <v>60000</v>
      </c>
      <c r="K628">
        <v>60000</v>
      </c>
    </row>
    <row r="629" spans="1:11" ht="12.75">
      <c r="A629">
        <v>10</v>
      </c>
      <c r="B629" t="s">
        <v>289</v>
      </c>
      <c r="C629">
        <v>1219</v>
      </c>
      <c r="D629" t="s">
        <v>144</v>
      </c>
      <c r="E629">
        <v>1370</v>
      </c>
      <c r="F629" t="s">
        <v>11</v>
      </c>
      <c r="G629">
        <v>90000</v>
      </c>
      <c r="H629">
        <v>98000</v>
      </c>
      <c r="I629">
        <v>98000</v>
      </c>
      <c r="J629">
        <v>98000</v>
      </c>
      <c r="K629">
        <v>98000</v>
      </c>
    </row>
    <row r="630" spans="1:11" ht="12.75">
      <c r="A630">
        <v>40</v>
      </c>
      <c r="B630" t="s">
        <v>192</v>
      </c>
      <c r="C630">
        <v>3531</v>
      </c>
      <c r="D630" t="s">
        <v>213</v>
      </c>
      <c r="E630">
        <v>1370</v>
      </c>
      <c r="F630" t="s">
        <v>11</v>
      </c>
      <c r="G630">
        <v>180000</v>
      </c>
      <c r="H630">
        <v>180000</v>
      </c>
      <c r="I630">
        <v>180000</v>
      </c>
      <c r="J630">
        <v>180000</v>
      </c>
      <c r="K630">
        <v>180000</v>
      </c>
    </row>
    <row r="631" spans="1:11" ht="12.75">
      <c r="A631">
        <v>10</v>
      </c>
      <c r="B631" t="s">
        <v>289</v>
      </c>
      <c r="C631">
        <v>1007</v>
      </c>
      <c r="D631" t="s">
        <v>140</v>
      </c>
      <c r="E631">
        <v>1370</v>
      </c>
      <c r="F631" t="s">
        <v>11</v>
      </c>
      <c r="G631">
        <v>130000</v>
      </c>
      <c r="H631">
        <v>190000</v>
      </c>
      <c r="I631">
        <v>190000</v>
      </c>
      <c r="J631">
        <v>190000</v>
      </c>
      <c r="K631">
        <v>190000</v>
      </c>
    </row>
    <row r="632" spans="2:11" ht="12.75">
      <c r="B632" t="s">
        <v>289</v>
      </c>
      <c r="C632">
        <v>1200</v>
      </c>
      <c r="D632" t="s">
        <v>141</v>
      </c>
      <c r="E632">
        <v>1370</v>
      </c>
      <c r="F632" t="s">
        <v>408</v>
      </c>
      <c r="H632">
        <v>200000</v>
      </c>
      <c r="I632">
        <v>0</v>
      </c>
      <c r="J632">
        <v>0</v>
      </c>
      <c r="K632">
        <v>0</v>
      </c>
    </row>
    <row r="633" spans="1:11" ht="12.75">
      <c r="A633">
        <v>32</v>
      </c>
      <c r="B633" t="s">
        <v>177</v>
      </c>
      <c r="C633">
        <v>2410</v>
      </c>
      <c r="D633" t="s">
        <v>178</v>
      </c>
      <c r="E633">
        <v>1370</v>
      </c>
      <c r="F633" t="s">
        <v>11</v>
      </c>
      <c r="G633">
        <v>595000</v>
      </c>
      <c r="H633">
        <v>583000</v>
      </c>
      <c r="I633">
        <v>583000</v>
      </c>
      <c r="J633">
        <v>583000</v>
      </c>
      <c r="K633">
        <v>583000</v>
      </c>
    </row>
    <row r="634" spans="1:11" ht="12.75">
      <c r="A634">
        <v>34</v>
      </c>
      <c r="B634" t="s">
        <v>181</v>
      </c>
      <c r="C634">
        <v>2530</v>
      </c>
      <c r="D634" t="s">
        <v>189</v>
      </c>
      <c r="E634">
        <v>1370</v>
      </c>
      <c r="F634" t="s">
        <v>11</v>
      </c>
      <c r="G634">
        <v>680000</v>
      </c>
      <c r="H634">
        <v>680000</v>
      </c>
      <c r="I634">
        <v>680000</v>
      </c>
      <c r="J634">
        <v>680000</v>
      </c>
      <c r="K634">
        <v>680000</v>
      </c>
    </row>
    <row r="635" spans="1:7" ht="12.75">
      <c r="A635">
        <v>36</v>
      </c>
      <c r="B635" t="s">
        <v>190</v>
      </c>
      <c r="C635">
        <v>2440</v>
      </c>
      <c r="D635" t="s">
        <v>191</v>
      </c>
      <c r="E635">
        <v>1370</v>
      </c>
      <c r="F635" t="s">
        <v>11</v>
      </c>
      <c r="G635">
        <v>30000</v>
      </c>
    </row>
    <row r="636" spans="1:11" ht="12.75">
      <c r="A636">
        <v>40</v>
      </c>
      <c r="B636" t="s">
        <v>192</v>
      </c>
      <c r="C636">
        <v>3550</v>
      </c>
      <c r="D636" t="s">
        <v>214</v>
      </c>
      <c r="E636">
        <v>1380</v>
      </c>
      <c r="F636" t="s">
        <v>123</v>
      </c>
      <c r="G636">
        <v>190000</v>
      </c>
      <c r="H636">
        <v>190000</v>
      </c>
      <c r="I636">
        <v>190000</v>
      </c>
      <c r="J636">
        <v>190000</v>
      </c>
      <c r="K636">
        <v>190000</v>
      </c>
    </row>
    <row r="637" spans="1:11" ht="12.75">
      <c r="A637">
        <v>40</v>
      </c>
      <c r="B637" t="s">
        <v>192</v>
      </c>
      <c r="C637">
        <v>3253</v>
      </c>
      <c r="D637" t="s">
        <v>199</v>
      </c>
      <c r="E637">
        <v>1450</v>
      </c>
      <c r="F637" t="s">
        <v>118</v>
      </c>
      <c r="G637">
        <v>24000</v>
      </c>
      <c r="H637">
        <v>24000</v>
      </c>
      <c r="I637">
        <v>24000</v>
      </c>
      <c r="J637">
        <v>24000</v>
      </c>
      <c r="K637">
        <v>24000</v>
      </c>
    </row>
    <row r="638" spans="1:11" ht="12.75">
      <c r="A638">
        <v>30</v>
      </c>
      <c r="B638" t="s">
        <v>169</v>
      </c>
      <c r="C638">
        <v>2330</v>
      </c>
      <c r="D638" t="s">
        <v>170</v>
      </c>
      <c r="E638">
        <v>1470</v>
      </c>
      <c r="F638" t="s">
        <v>236</v>
      </c>
      <c r="G638">
        <v>-16000</v>
      </c>
      <c r="H638">
        <v>10000</v>
      </c>
      <c r="I638">
        <v>10000</v>
      </c>
      <c r="J638">
        <v>10000</v>
      </c>
      <c r="K638">
        <v>10000</v>
      </c>
    </row>
    <row r="639" spans="1:11" ht="12.75">
      <c r="A639">
        <v>30</v>
      </c>
      <c r="B639" t="s">
        <v>169</v>
      </c>
      <c r="C639">
        <v>2760</v>
      </c>
      <c r="D639" t="s">
        <v>174</v>
      </c>
      <c r="E639">
        <v>1470</v>
      </c>
      <c r="F639" t="s">
        <v>236</v>
      </c>
      <c r="G639">
        <v>0</v>
      </c>
      <c r="H639">
        <v>20000</v>
      </c>
      <c r="I639">
        <v>20000</v>
      </c>
      <c r="J639">
        <v>20000</v>
      </c>
      <c r="K639">
        <v>20000</v>
      </c>
    </row>
    <row r="640" spans="1:11" ht="12.75">
      <c r="A640">
        <v>36</v>
      </c>
      <c r="B640" t="s">
        <v>190</v>
      </c>
      <c r="C640">
        <v>2510</v>
      </c>
      <c r="D640" t="s">
        <v>239</v>
      </c>
      <c r="E640">
        <v>1470</v>
      </c>
      <c r="F640" t="s">
        <v>236</v>
      </c>
      <c r="G640">
        <v>0</v>
      </c>
      <c r="H640">
        <v>50000</v>
      </c>
      <c r="I640">
        <v>50000</v>
      </c>
      <c r="J640">
        <v>50000</v>
      </c>
      <c r="K640">
        <v>50000</v>
      </c>
    </row>
    <row r="641" spans="1:11" ht="12.75">
      <c r="A641">
        <v>50</v>
      </c>
      <c r="B641" t="s">
        <v>217</v>
      </c>
      <c r="C641">
        <v>3852</v>
      </c>
      <c r="D641" t="s">
        <v>225</v>
      </c>
      <c r="E641">
        <v>1470</v>
      </c>
      <c r="F641" t="s">
        <v>40</v>
      </c>
      <c r="G641">
        <v>100000</v>
      </c>
      <c r="H641">
        <v>100000</v>
      </c>
      <c r="I641">
        <v>100000</v>
      </c>
      <c r="J641">
        <v>100000</v>
      </c>
      <c r="K641">
        <v>100000</v>
      </c>
    </row>
    <row r="642" spans="1:11" ht="12.75">
      <c r="A642">
        <v>10</v>
      </c>
      <c r="B642" t="s">
        <v>289</v>
      </c>
      <c r="C642">
        <v>3920</v>
      </c>
      <c r="D642" t="s">
        <v>151</v>
      </c>
      <c r="E642">
        <v>1470</v>
      </c>
      <c r="F642" t="s">
        <v>40</v>
      </c>
      <c r="G642">
        <v>100000</v>
      </c>
      <c r="H642">
        <v>146000</v>
      </c>
      <c r="I642">
        <v>146000</v>
      </c>
      <c r="J642">
        <v>146000</v>
      </c>
      <c r="K642">
        <v>146000</v>
      </c>
    </row>
    <row r="643" spans="1:11" ht="12.75">
      <c r="A643">
        <v>30</v>
      </c>
      <c r="B643" t="s">
        <v>169</v>
      </c>
      <c r="C643">
        <v>2810</v>
      </c>
      <c r="D643" t="s">
        <v>175</v>
      </c>
      <c r="E643">
        <v>1470</v>
      </c>
      <c r="F643" t="s">
        <v>40</v>
      </c>
      <c r="G643">
        <v>300000</v>
      </c>
      <c r="H643">
        <v>450000</v>
      </c>
      <c r="I643">
        <v>450000</v>
      </c>
      <c r="J643">
        <v>450000</v>
      </c>
      <c r="K643">
        <v>450000</v>
      </c>
    </row>
    <row r="644" spans="1:11" ht="12.75">
      <c r="A644">
        <v>35</v>
      </c>
      <c r="B644" t="s">
        <v>334</v>
      </c>
      <c r="C644">
        <v>2400</v>
      </c>
      <c r="D644" t="s">
        <v>334</v>
      </c>
      <c r="E644">
        <v>1470</v>
      </c>
      <c r="F644" t="s">
        <v>40</v>
      </c>
      <c r="G644">
        <v>0</v>
      </c>
      <c r="H644">
        <v>670000</v>
      </c>
      <c r="I644">
        <v>670000</v>
      </c>
      <c r="J644">
        <v>670000</v>
      </c>
      <c r="K644">
        <v>670000</v>
      </c>
    </row>
    <row r="645" spans="1:11" ht="12.75">
      <c r="A645">
        <v>10</v>
      </c>
      <c r="B645" t="s">
        <v>289</v>
      </c>
      <c r="C645">
        <v>3900</v>
      </c>
      <c r="D645" t="s">
        <v>150</v>
      </c>
      <c r="E645">
        <v>1470</v>
      </c>
      <c r="F645" t="s">
        <v>40</v>
      </c>
      <c r="G645">
        <v>1000000</v>
      </c>
      <c r="H645">
        <v>1187000</v>
      </c>
      <c r="I645">
        <v>1187000</v>
      </c>
      <c r="J645">
        <v>1187000</v>
      </c>
      <c r="K645">
        <v>1187000</v>
      </c>
    </row>
    <row r="646" spans="1:11" ht="12.75">
      <c r="A646">
        <v>10</v>
      </c>
      <c r="B646" t="s">
        <v>289</v>
      </c>
      <c r="C646">
        <v>3251</v>
      </c>
      <c r="D646" t="s">
        <v>149</v>
      </c>
      <c r="E646">
        <v>1474</v>
      </c>
      <c r="F646" t="s">
        <v>35</v>
      </c>
      <c r="G646">
        <v>450000</v>
      </c>
      <c r="H646">
        <v>450000</v>
      </c>
      <c r="I646">
        <v>450000</v>
      </c>
      <c r="J646">
        <v>450000</v>
      </c>
      <c r="K646">
        <v>450000</v>
      </c>
    </row>
    <row r="647" spans="1:11" ht="12.75">
      <c r="A647">
        <v>30</v>
      </c>
      <c r="B647" t="s">
        <v>169</v>
      </c>
      <c r="C647">
        <v>2810</v>
      </c>
      <c r="D647" t="s">
        <v>175</v>
      </c>
      <c r="E647">
        <v>1476</v>
      </c>
      <c r="F647" t="s">
        <v>92</v>
      </c>
      <c r="G647">
        <v>200000</v>
      </c>
      <c r="H647">
        <v>350000</v>
      </c>
      <c r="I647">
        <v>350000</v>
      </c>
      <c r="J647">
        <v>350000</v>
      </c>
      <c r="K647">
        <v>350000</v>
      </c>
    </row>
    <row r="648" spans="1:11" ht="12.75">
      <c r="A648">
        <v>50</v>
      </c>
      <c r="B648" t="s">
        <v>217</v>
      </c>
      <c r="C648">
        <v>1217</v>
      </c>
      <c r="D648" t="s">
        <v>407</v>
      </c>
      <c r="E648">
        <v>1488</v>
      </c>
      <c r="F648" t="s">
        <v>407</v>
      </c>
      <c r="G648">
        <v>0</v>
      </c>
      <c r="H648">
        <v>0</v>
      </c>
      <c r="I648">
        <v>-19308</v>
      </c>
      <c r="J648">
        <v>-19308</v>
      </c>
      <c r="K648">
        <v>-19308</v>
      </c>
    </row>
    <row r="649" spans="1:11" ht="12.75">
      <c r="A649">
        <v>21</v>
      </c>
      <c r="B649" t="s">
        <v>166</v>
      </c>
      <c r="C649">
        <v>1217</v>
      </c>
      <c r="D649" t="s">
        <v>407</v>
      </c>
      <c r="E649">
        <v>1488</v>
      </c>
      <c r="F649" t="s">
        <v>407</v>
      </c>
      <c r="G649">
        <v>0</v>
      </c>
      <c r="H649">
        <v>0</v>
      </c>
      <c r="I649">
        <v>-71498</v>
      </c>
      <c r="J649">
        <v>-71498</v>
      </c>
      <c r="K649">
        <v>-71498</v>
      </c>
    </row>
    <row r="650" spans="1:11" ht="12.75">
      <c r="A650">
        <v>36</v>
      </c>
      <c r="B650" t="s">
        <v>190</v>
      </c>
      <c r="C650">
        <v>1217</v>
      </c>
      <c r="D650" t="s">
        <v>407</v>
      </c>
      <c r="E650">
        <v>1488</v>
      </c>
      <c r="F650" t="s">
        <v>407</v>
      </c>
      <c r="G650">
        <v>0</v>
      </c>
      <c r="H650">
        <v>0</v>
      </c>
      <c r="I650">
        <v>-14704</v>
      </c>
      <c r="J650">
        <v>-14704</v>
      </c>
      <c r="K650">
        <v>-14704</v>
      </c>
    </row>
    <row r="651" spans="1:11" ht="12.75">
      <c r="A651">
        <v>51</v>
      </c>
      <c r="B651" t="s">
        <v>227</v>
      </c>
      <c r="C651">
        <v>1217</v>
      </c>
      <c r="D651" t="s">
        <v>407</v>
      </c>
      <c r="E651">
        <v>1488</v>
      </c>
      <c r="F651" t="s">
        <v>407</v>
      </c>
      <c r="G651">
        <v>0</v>
      </c>
      <c r="H651">
        <v>0</v>
      </c>
      <c r="I651">
        <v>-4000</v>
      </c>
      <c r="J651">
        <v>-4000</v>
      </c>
      <c r="K651">
        <v>-4000</v>
      </c>
    </row>
    <row r="652" spans="1:11" ht="12.75">
      <c r="A652">
        <v>33</v>
      </c>
      <c r="B652" t="s">
        <v>179</v>
      </c>
      <c r="C652">
        <v>1217</v>
      </c>
      <c r="D652" t="s">
        <v>407</v>
      </c>
      <c r="E652">
        <v>1488</v>
      </c>
      <c r="F652" t="s">
        <v>407</v>
      </c>
      <c r="G652">
        <v>0</v>
      </c>
      <c r="H652">
        <v>0</v>
      </c>
      <c r="I652">
        <v>-14243</v>
      </c>
      <c r="J652">
        <v>-14243</v>
      </c>
      <c r="K652">
        <v>-14243</v>
      </c>
    </row>
    <row r="653" spans="1:11" ht="12.75">
      <c r="A653">
        <v>31</v>
      </c>
      <c r="B653" t="s">
        <v>176</v>
      </c>
      <c r="C653">
        <v>1217</v>
      </c>
      <c r="D653" t="s">
        <v>407</v>
      </c>
      <c r="E653">
        <v>1488</v>
      </c>
      <c r="F653" t="s">
        <v>407</v>
      </c>
      <c r="G653">
        <v>0</v>
      </c>
      <c r="H653">
        <v>0</v>
      </c>
      <c r="I653">
        <v>-9946</v>
      </c>
      <c r="J653">
        <v>-9946</v>
      </c>
      <c r="K653">
        <v>-9946</v>
      </c>
    </row>
    <row r="654" spans="1:11" ht="12.75">
      <c r="A654">
        <v>11</v>
      </c>
      <c r="B654" t="s">
        <v>159</v>
      </c>
      <c r="C654">
        <v>1217</v>
      </c>
      <c r="D654" t="s">
        <v>407</v>
      </c>
      <c r="E654">
        <v>1488</v>
      </c>
      <c r="F654" t="s">
        <v>407</v>
      </c>
      <c r="G654">
        <v>0</v>
      </c>
      <c r="H654">
        <v>0</v>
      </c>
      <c r="I654">
        <v>-26872.2124</v>
      </c>
      <c r="J654">
        <v>-26872.2124</v>
      </c>
      <c r="K654">
        <v>-26872.2124</v>
      </c>
    </row>
    <row r="655" spans="1:11" ht="12.75">
      <c r="A655">
        <v>32</v>
      </c>
      <c r="B655" t="s">
        <v>177</v>
      </c>
      <c r="C655">
        <v>1217</v>
      </c>
      <c r="D655" t="s">
        <v>407</v>
      </c>
      <c r="E655">
        <v>1488</v>
      </c>
      <c r="F655" t="s">
        <v>407</v>
      </c>
      <c r="G655">
        <v>0</v>
      </c>
      <c r="H655">
        <v>0</v>
      </c>
      <c r="I655">
        <v>-60635</v>
      </c>
      <c r="J655">
        <v>-60635</v>
      </c>
      <c r="K655">
        <v>-60635</v>
      </c>
    </row>
    <row r="656" spans="1:11" ht="12.75">
      <c r="A656">
        <v>34</v>
      </c>
      <c r="B656" t="s">
        <v>181</v>
      </c>
      <c r="C656">
        <v>1217</v>
      </c>
      <c r="D656" t="s">
        <v>407</v>
      </c>
      <c r="E656">
        <v>1488</v>
      </c>
      <c r="F656" t="s">
        <v>407</v>
      </c>
      <c r="G656">
        <v>0</v>
      </c>
      <c r="H656">
        <v>0</v>
      </c>
      <c r="I656">
        <v>-288215</v>
      </c>
      <c r="J656">
        <v>-288215</v>
      </c>
      <c r="K656">
        <v>-288215</v>
      </c>
    </row>
    <row r="657" spans="1:11" ht="12.75">
      <c r="A657">
        <v>20</v>
      </c>
      <c r="B657" t="s">
        <v>161</v>
      </c>
      <c r="C657">
        <v>1217</v>
      </c>
      <c r="D657" t="s">
        <v>407</v>
      </c>
      <c r="E657">
        <v>1488</v>
      </c>
      <c r="F657" t="s">
        <v>407</v>
      </c>
      <c r="G657">
        <v>0</v>
      </c>
      <c r="H657">
        <v>0</v>
      </c>
      <c r="I657">
        <v>-213652</v>
      </c>
      <c r="J657">
        <v>-213652</v>
      </c>
      <c r="K657">
        <v>-213652</v>
      </c>
    </row>
    <row r="658" spans="1:11" ht="12.75">
      <c r="A658">
        <v>10</v>
      </c>
      <c r="B658" t="s">
        <v>289</v>
      </c>
      <c r="C658">
        <v>1217</v>
      </c>
      <c r="D658" t="s">
        <v>407</v>
      </c>
      <c r="E658">
        <v>1488</v>
      </c>
      <c r="F658" t="s">
        <v>407</v>
      </c>
      <c r="G658">
        <v>0</v>
      </c>
      <c r="H658">
        <v>0</v>
      </c>
      <c r="I658">
        <v>-160928</v>
      </c>
      <c r="J658">
        <v>-160928</v>
      </c>
      <c r="K658">
        <v>-160928</v>
      </c>
    </row>
    <row r="659" spans="1:11" ht="12.75">
      <c r="A659">
        <v>35</v>
      </c>
      <c r="B659" t="s">
        <v>334</v>
      </c>
      <c r="C659">
        <v>1217</v>
      </c>
      <c r="D659" t="s">
        <v>407</v>
      </c>
      <c r="E659">
        <v>1488</v>
      </c>
      <c r="F659" t="s">
        <v>407</v>
      </c>
      <c r="G659">
        <v>0</v>
      </c>
      <c r="H659">
        <v>0</v>
      </c>
      <c r="I659">
        <v>-13400</v>
      </c>
      <c r="J659">
        <v>-13400</v>
      </c>
      <c r="K659">
        <v>-13400</v>
      </c>
    </row>
    <row r="660" spans="1:11" ht="12.75">
      <c r="A660">
        <v>30</v>
      </c>
      <c r="B660" t="s">
        <v>169</v>
      </c>
      <c r="C660">
        <v>1217</v>
      </c>
      <c r="D660" t="s">
        <v>407</v>
      </c>
      <c r="E660">
        <v>1488</v>
      </c>
      <c r="F660" t="s">
        <v>407</v>
      </c>
      <c r="G660">
        <v>0</v>
      </c>
      <c r="H660">
        <v>0</v>
      </c>
      <c r="I660">
        <v>-37011</v>
      </c>
      <c r="J660">
        <v>-37011</v>
      </c>
      <c r="K660">
        <v>-37011</v>
      </c>
    </row>
    <row r="661" spans="1:11" ht="12.75">
      <c r="A661">
        <v>40</v>
      </c>
      <c r="B661" t="s">
        <v>192</v>
      </c>
      <c r="C661">
        <v>1217</v>
      </c>
      <c r="D661" t="s">
        <v>407</v>
      </c>
      <c r="E661">
        <v>1488</v>
      </c>
      <c r="F661" t="s">
        <v>407</v>
      </c>
      <c r="G661">
        <v>0</v>
      </c>
      <c r="H661">
        <v>0</v>
      </c>
      <c r="I661">
        <v>-13964</v>
      </c>
      <c r="J661">
        <v>-13964</v>
      </c>
      <c r="K661">
        <v>-13964</v>
      </c>
    </row>
    <row r="662" spans="1:11" ht="12.75">
      <c r="A662">
        <v>10</v>
      </c>
      <c r="B662" t="s">
        <v>289</v>
      </c>
      <c r="C662">
        <v>1001</v>
      </c>
      <c r="D662" t="s">
        <v>136</v>
      </c>
      <c r="E662">
        <v>1491</v>
      </c>
      <c r="F662" t="s">
        <v>12</v>
      </c>
      <c r="G662">
        <v>100000</v>
      </c>
      <c r="H662">
        <v>100000</v>
      </c>
      <c r="I662">
        <v>100000</v>
      </c>
      <c r="J662">
        <v>100000</v>
      </c>
      <c r="K662">
        <v>100000</v>
      </c>
    </row>
    <row r="663" spans="1:11" ht="12.75">
      <c r="A663">
        <v>10</v>
      </c>
      <c r="B663" t="s">
        <v>289</v>
      </c>
      <c r="C663">
        <v>8701</v>
      </c>
      <c r="D663" t="s">
        <v>155</v>
      </c>
      <c r="E663">
        <v>1500</v>
      </c>
      <c r="F663" t="s">
        <v>46</v>
      </c>
      <c r="G663">
        <v>2118113</v>
      </c>
      <c r="H663">
        <v>1368000</v>
      </c>
      <c r="I663">
        <v>1510000</v>
      </c>
      <c r="J663">
        <v>2057000</v>
      </c>
      <c r="K663">
        <v>1999000</v>
      </c>
    </row>
    <row r="664" spans="1:11" ht="12.75">
      <c r="A664">
        <v>10</v>
      </c>
      <c r="B664" t="s">
        <v>289</v>
      </c>
      <c r="C664">
        <v>2831</v>
      </c>
      <c r="D664" t="s">
        <v>148</v>
      </c>
      <c r="E664">
        <v>1501</v>
      </c>
      <c r="F664" t="s">
        <v>32</v>
      </c>
      <c r="G664">
        <v>600000</v>
      </c>
      <c r="H664">
        <v>600000</v>
      </c>
      <c r="I664">
        <v>600000</v>
      </c>
      <c r="J664">
        <v>600000</v>
      </c>
      <c r="K664">
        <v>600000</v>
      </c>
    </row>
    <row r="665" spans="1:11" ht="12.75">
      <c r="A665">
        <v>10</v>
      </c>
      <c r="B665" t="s">
        <v>289</v>
      </c>
      <c r="C665">
        <v>2831</v>
      </c>
      <c r="D665" t="s">
        <v>148</v>
      </c>
      <c r="E665">
        <v>1503</v>
      </c>
      <c r="F665" t="s">
        <v>33</v>
      </c>
      <c r="G665">
        <v>60000</v>
      </c>
      <c r="H665">
        <v>60000</v>
      </c>
      <c r="I665">
        <v>60000</v>
      </c>
      <c r="J665">
        <v>60000</v>
      </c>
      <c r="K665">
        <v>60000</v>
      </c>
    </row>
    <row r="666" spans="1:11" ht="12.75">
      <c r="A666">
        <v>10</v>
      </c>
      <c r="B666" t="s">
        <v>289</v>
      </c>
      <c r="C666">
        <v>8701</v>
      </c>
      <c r="D666" t="s">
        <v>155</v>
      </c>
      <c r="E666">
        <v>1504</v>
      </c>
      <c r="F666" t="s">
        <v>47</v>
      </c>
      <c r="G666">
        <v>100000</v>
      </c>
      <c r="H666">
        <v>0</v>
      </c>
      <c r="I666">
        <v>0</v>
      </c>
      <c r="J666">
        <v>0</v>
      </c>
      <c r="K666">
        <v>0</v>
      </c>
    </row>
    <row r="667" spans="1:11" ht="12.75">
      <c r="A667">
        <v>10</v>
      </c>
      <c r="B667" t="s">
        <v>289</v>
      </c>
      <c r="C667">
        <v>8702</v>
      </c>
      <c r="D667" t="s">
        <v>156</v>
      </c>
      <c r="E667">
        <v>1510</v>
      </c>
      <c r="F667" t="s">
        <v>50</v>
      </c>
      <c r="G667">
        <v>3698884</v>
      </c>
      <c r="H667">
        <v>3700000</v>
      </c>
      <c r="I667">
        <v>4040000</v>
      </c>
      <c r="J667">
        <v>5070000</v>
      </c>
      <c r="K667">
        <v>5250000</v>
      </c>
    </row>
    <row r="668" spans="1:11" ht="12.75">
      <c r="A668">
        <v>30</v>
      </c>
      <c r="B668" t="s">
        <v>169</v>
      </c>
      <c r="C668">
        <v>2810</v>
      </c>
      <c r="D668" t="s">
        <v>175</v>
      </c>
      <c r="E668">
        <v>1520</v>
      </c>
      <c r="F668" t="s">
        <v>93</v>
      </c>
      <c r="G668">
        <v>50000</v>
      </c>
      <c r="H668">
        <v>50000</v>
      </c>
      <c r="I668">
        <v>50000</v>
      </c>
      <c r="J668">
        <v>50000</v>
      </c>
      <c r="K668">
        <v>50000</v>
      </c>
    </row>
    <row r="669" spans="1:11" ht="12.75">
      <c r="A669">
        <v>10</v>
      </c>
      <c r="B669" t="s">
        <v>289</v>
      </c>
      <c r="C669">
        <v>3251</v>
      </c>
      <c r="D669" t="s">
        <v>149</v>
      </c>
      <c r="E669">
        <v>1521</v>
      </c>
      <c r="F669" t="s">
        <v>36</v>
      </c>
      <c r="G669">
        <v>300000</v>
      </c>
      <c r="H669">
        <v>300000</v>
      </c>
      <c r="I669">
        <v>300000</v>
      </c>
      <c r="J669">
        <v>300000</v>
      </c>
      <c r="K669">
        <v>300000</v>
      </c>
    </row>
    <row r="670" spans="1:7" ht="12.75">
      <c r="A670">
        <v>10</v>
      </c>
      <c r="B670" t="s">
        <v>289</v>
      </c>
      <c r="C670">
        <v>8800</v>
      </c>
      <c r="D670" t="s">
        <v>158</v>
      </c>
      <c r="E670">
        <v>1540</v>
      </c>
      <c r="F670" t="s">
        <v>52</v>
      </c>
      <c r="G670">
        <v>210983</v>
      </c>
    </row>
    <row r="671" spans="1:11" ht="12.75">
      <c r="A671">
        <v>40</v>
      </c>
      <c r="B671" t="s">
        <v>192</v>
      </c>
      <c r="C671">
        <v>3400</v>
      </c>
      <c r="D671" t="s">
        <v>208</v>
      </c>
      <c r="E671">
        <v>1550</v>
      </c>
      <c r="F671" t="s">
        <v>37</v>
      </c>
      <c r="H671">
        <v>0</v>
      </c>
      <c r="I671">
        <v>0</v>
      </c>
      <c r="J671">
        <v>0</v>
      </c>
      <c r="K671">
        <v>0</v>
      </c>
    </row>
    <row r="672" spans="1:11" ht="12.75">
      <c r="A672">
        <v>40</v>
      </c>
      <c r="B672" t="s">
        <v>192</v>
      </c>
      <c r="C672">
        <v>3401</v>
      </c>
      <c r="D672" t="s">
        <v>209</v>
      </c>
      <c r="E672">
        <v>1550</v>
      </c>
      <c r="F672" t="s">
        <v>37</v>
      </c>
      <c r="H672">
        <v>0</v>
      </c>
      <c r="I672">
        <v>0</v>
      </c>
      <c r="J672">
        <v>0</v>
      </c>
      <c r="K672">
        <v>0</v>
      </c>
    </row>
    <row r="673" spans="1:11" ht="12.75">
      <c r="A673">
        <v>10</v>
      </c>
      <c r="B673" t="s">
        <v>289</v>
      </c>
      <c r="C673">
        <v>3251</v>
      </c>
      <c r="D673" t="s">
        <v>149</v>
      </c>
      <c r="E673">
        <v>1550</v>
      </c>
      <c r="F673" t="s">
        <v>37</v>
      </c>
      <c r="G673">
        <v>311500</v>
      </c>
      <c r="H673">
        <v>311500</v>
      </c>
      <c r="I673">
        <v>311500</v>
      </c>
      <c r="J673">
        <v>311500</v>
      </c>
      <c r="K673">
        <v>311500</v>
      </c>
    </row>
    <row r="674" spans="1:8" ht="12.75">
      <c r="A674">
        <v>40</v>
      </c>
      <c r="B674" t="s">
        <v>192</v>
      </c>
      <c r="C674">
        <v>1300</v>
      </c>
      <c r="D674" t="s">
        <v>194</v>
      </c>
      <c r="E674">
        <v>1570</v>
      </c>
      <c r="F674" t="s">
        <v>114</v>
      </c>
      <c r="G674">
        <v>0</v>
      </c>
      <c r="H674">
        <v>0</v>
      </c>
    </row>
    <row r="675" spans="1:8" ht="12.75">
      <c r="A675">
        <v>40</v>
      </c>
      <c r="B675" t="s">
        <v>192</v>
      </c>
      <c r="C675">
        <v>2210</v>
      </c>
      <c r="D675" t="s">
        <v>168</v>
      </c>
      <c r="E675">
        <v>1570</v>
      </c>
      <c r="F675" t="s">
        <v>114</v>
      </c>
      <c r="G675">
        <v>0</v>
      </c>
      <c r="H675">
        <v>0</v>
      </c>
    </row>
    <row r="676" spans="1:8" ht="12.75">
      <c r="A676">
        <v>40</v>
      </c>
      <c r="B676" t="s">
        <v>192</v>
      </c>
      <c r="C676">
        <v>2220</v>
      </c>
      <c r="D676" t="s">
        <v>164</v>
      </c>
      <c r="E676">
        <v>1570</v>
      </c>
      <c r="F676" t="s">
        <v>114</v>
      </c>
      <c r="G676">
        <v>0</v>
      </c>
      <c r="H676">
        <v>0</v>
      </c>
    </row>
    <row r="677" spans="1:8" ht="12.75">
      <c r="A677">
        <v>40</v>
      </c>
      <c r="B677" t="s">
        <v>192</v>
      </c>
      <c r="C677">
        <v>2533</v>
      </c>
      <c r="D677" t="s">
        <v>188</v>
      </c>
      <c r="E677">
        <v>1570</v>
      </c>
      <c r="F677" t="s">
        <v>114</v>
      </c>
      <c r="G677">
        <v>0</v>
      </c>
      <c r="H677">
        <v>0</v>
      </c>
    </row>
    <row r="678" spans="1:8" ht="12.75">
      <c r="A678">
        <v>40</v>
      </c>
      <c r="B678" t="s">
        <v>192</v>
      </c>
      <c r="C678">
        <v>3390</v>
      </c>
      <c r="D678" t="s">
        <v>206</v>
      </c>
      <c r="E678">
        <v>1570</v>
      </c>
      <c r="F678" t="s">
        <v>114</v>
      </c>
      <c r="G678">
        <v>0</v>
      </c>
      <c r="H678">
        <v>0</v>
      </c>
    </row>
    <row r="679" spans="1:8" ht="12.75">
      <c r="A679">
        <v>40</v>
      </c>
      <c r="B679" t="s">
        <v>192</v>
      </c>
      <c r="C679">
        <v>3400</v>
      </c>
      <c r="D679" t="s">
        <v>208</v>
      </c>
      <c r="E679">
        <v>1570</v>
      </c>
      <c r="F679" t="s">
        <v>114</v>
      </c>
      <c r="G679">
        <v>0</v>
      </c>
      <c r="H679">
        <v>0</v>
      </c>
    </row>
    <row r="680" spans="1:8" ht="12.75">
      <c r="A680">
        <v>40</v>
      </c>
      <c r="B680" t="s">
        <v>192</v>
      </c>
      <c r="C680">
        <v>3401</v>
      </c>
      <c r="D680" t="s">
        <v>209</v>
      </c>
      <c r="E680">
        <v>1570</v>
      </c>
      <c r="F680" t="s">
        <v>114</v>
      </c>
      <c r="G680">
        <v>0</v>
      </c>
      <c r="H680">
        <v>0</v>
      </c>
    </row>
    <row r="681" spans="1:8" ht="12.75">
      <c r="A681">
        <v>40</v>
      </c>
      <c r="B681" t="s">
        <v>192</v>
      </c>
      <c r="C681">
        <v>3530</v>
      </c>
      <c r="D681" t="s">
        <v>212</v>
      </c>
      <c r="E681">
        <v>1570</v>
      </c>
      <c r="F681" t="s">
        <v>114</v>
      </c>
      <c r="G681">
        <v>0</v>
      </c>
      <c r="H681">
        <v>0</v>
      </c>
    </row>
    <row r="682" spans="1:8" ht="12.75">
      <c r="A682">
        <v>40</v>
      </c>
      <c r="B682" t="s">
        <v>192</v>
      </c>
      <c r="C682">
        <v>3800</v>
      </c>
      <c r="D682" t="s">
        <v>215</v>
      </c>
      <c r="E682">
        <v>1570</v>
      </c>
      <c r="F682" t="s">
        <v>114</v>
      </c>
      <c r="G682">
        <v>0</v>
      </c>
      <c r="H682">
        <v>0</v>
      </c>
    </row>
    <row r="683" spans="1:8" ht="12.75">
      <c r="A683">
        <v>40</v>
      </c>
      <c r="B683" t="s">
        <v>192</v>
      </c>
      <c r="C683">
        <v>3801</v>
      </c>
      <c r="D683" t="s">
        <v>216</v>
      </c>
      <c r="E683">
        <v>1570</v>
      </c>
      <c r="F683" t="s">
        <v>114</v>
      </c>
      <c r="G683">
        <v>0</v>
      </c>
      <c r="H683">
        <v>0</v>
      </c>
    </row>
    <row r="684" spans="1:8" ht="12.75">
      <c r="A684">
        <v>40</v>
      </c>
      <c r="B684" t="s">
        <v>192</v>
      </c>
      <c r="C684">
        <v>3900</v>
      </c>
      <c r="D684" t="s">
        <v>150</v>
      </c>
      <c r="E684">
        <v>1570</v>
      </c>
      <c r="F684" t="s">
        <v>114</v>
      </c>
      <c r="G684">
        <v>0</v>
      </c>
      <c r="H684">
        <v>0</v>
      </c>
    </row>
    <row r="685" spans="1:11" ht="12.75">
      <c r="A685">
        <v>40</v>
      </c>
      <c r="B685" t="s">
        <v>192</v>
      </c>
      <c r="C685">
        <v>3550</v>
      </c>
      <c r="D685" t="s">
        <v>214</v>
      </c>
      <c r="E685">
        <v>1590</v>
      </c>
      <c r="F685" t="s">
        <v>122</v>
      </c>
      <c r="G685">
        <v>26000</v>
      </c>
      <c r="H685">
        <v>26000</v>
      </c>
      <c r="I685">
        <v>26000</v>
      </c>
      <c r="J685">
        <v>26000</v>
      </c>
      <c r="K685">
        <v>26000</v>
      </c>
    </row>
    <row r="686" spans="1:11" ht="12.75">
      <c r="A686">
        <v>40</v>
      </c>
      <c r="B686" t="s">
        <v>192</v>
      </c>
      <c r="C686">
        <v>3530</v>
      </c>
      <c r="D686" t="s">
        <v>212</v>
      </c>
      <c r="E686">
        <v>1590</v>
      </c>
      <c r="F686" t="s">
        <v>122</v>
      </c>
      <c r="G686">
        <v>120000</v>
      </c>
      <c r="H686">
        <v>120000</v>
      </c>
      <c r="I686">
        <v>120000</v>
      </c>
      <c r="J686">
        <v>120000</v>
      </c>
      <c r="K686">
        <v>120000</v>
      </c>
    </row>
    <row r="687" spans="1:11" ht="12.75">
      <c r="A687">
        <v>40</v>
      </c>
      <c r="B687" t="s">
        <v>192</v>
      </c>
      <c r="C687">
        <v>3401</v>
      </c>
      <c r="D687" t="s">
        <v>209</v>
      </c>
      <c r="E687">
        <v>1590</v>
      </c>
      <c r="F687" t="s">
        <v>122</v>
      </c>
      <c r="G687">
        <v>400000</v>
      </c>
      <c r="H687">
        <v>400000</v>
      </c>
      <c r="I687">
        <v>400000</v>
      </c>
      <c r="J687">
        <v>400000</v>
      </c>
      <c r="K687">
        <v>400000</v>
      </c>
    </row>
    <row r="688" spans="1:11" ht="12.75">
      <c r="A688">
        <v>40</v>
      </c>
      <c r="B688" t="s">
        <v>192</v>
      </c>
      <c r="C688">
        <v>3400</v>
      </c>
      <c r="D688" t="s">
        <v>208</v>
      </c>
      <c r="E688">
        <v>1590</v>
      </c>
      <c r="F688" t="s">
        <v>122</v>
      </c>
      <c r="G688">
        <v>700000</v>
      </c>
      <c r="H688">
        <v>700000</v>
      </c>
      <c r="I688">
        <v>700000</v>
      </c>
      <c r="J688">
        <v>700000</v>
      </c>
      <c r="K688">
        <v>700000</v>
      </c>
    </row>
    <row r="689" spans="1:11" ht="12.75">
      <c r="A689">
        <v>34</v>
      </c>
      <c r="B689" t="s">
        <v>181</v>
      </c>
      <c r="C689">
        <v>2540</v>
      </c>
      <c r="D689" t="s">
        <v>184</v>
      </c>
      <c r="E689">
        <v>1600</v>
      </c>
      <c r="F689" t="s">
        <v>112</v>
      </c>
      <c r="G689">
        <v>-13000</v>
      </c>
      <c r="H689">
        <v>-13000</v>
      </c>
      <c r="I689">
        <v>-13000</v>
      </c>
      <c r="J689">
        <v>-13000</v>
      </c>
      <c r="K689">
        <v>-13000</v>
      </c>
    </row>
    <row r="690" spans="1:11" ht="12.75">
      <c r="A690">
        <v>34</v>
      </c>
      <c r="B690" t="s">
        <v>181</v>
      </c>
      <c r="C690">
        <v>2541</v>
      </c>
      <c r="D690" t="s">
        <v>183</v>
      </c>
      <c r="E690">
        <v>1601</v>
      </c>
      <c r="F690" t="s">
        <v>113</v>
      </c>
      <c r="G690">
        <v>-35000</v>
      </c>
      <c r="H690">
        <v>-25000</v>
      </c>
      <c r="I690">
        <v>-25000</v>
      </c>
      <c r="J690">
        <v>-25000</v>
      </c>
      <c r="K690">
        <v>-25000</v>
      </c>
    </row>
    <row r="691" spans="1:11" ht="12.75">
      <c r="A691">
        <v>33</v>
      </c>
      <c r="B691" t="s">
        <v>179</v>
      </c>
      <c r="C691">
        <v>2411</v>
      </c>
      <c r="D691" t="s">
        <v>180</v>
      </c>
      <c r="E691">
        <v>1603</v>
      </c>
      <c r="F691" t="s">
        <v>102</v>
      </c>
      <c r="G691">
        <v>-1000</v>
      </c>
      <c r="H691">
        <v>-1000</v>
      </c>
      <c r="I691">
        <v>-1000</v>
      </c>
      <c r="J691">
        <v>-1000</v>
      </c>
      <c r="K691">
        <v>-1000</v>
      </c>
    </row>
    <row r="692" spans="1:11" ht="12.75">
      <c r="A692">
        <v>21</v>
      </c>
      <c r="B692" t="s">
        <v>166</v>
      </c>
      <c r="C692">
        <v>2010</v>
      </c>
      <c r="D692" t="s">
        <v>167</v>
      </c>
      <c r="E692">
        <v>1604</v>
      </c>
      <c r="F692" t="s">
        <v>88</v>
      </c>
      <c r="G692">
        <v>-1166000</v>
      </c>
      <c r="H692">
        <v>-1166000</v>
      </c>
      <c r="I692">
        <v>-1166000</v>
      </c>
      <c r="J692">
        <v>-1166000</v>
      </c>
      <c r="K692">
        <v>-1166000</v>
      </c>
    </row>
    <row r="693" spans="1:11" ht="12.75">
      <c r="A693">
        <v>20</v>
      </c>
      <c r="B693" t="s">
        <v>161</v>
      </c>
      <c r="C693">
        <v>2150</v>
      </c>
      <c r="D693" t="s">
        <v>163</v>
      </c>
      <c r="E693">
        <v>1605</v>
      </c>
      <c r="F693" t="s">
        <v>75</v>
      </c>
      <c r="G693">
        <v>-115000</v>
      </c>
      <c r="H693">
        <v>-115000</v>
      </c>
      <c r="I693">
        <v>-115000</v>
      </c>
      <c r="J693">
        <v>-115000</v>
      </c>
      <c r="K693">
        <v>-115000</v>
      </c>
    </row>
    <row r="694" spans="1:11" ht="12.75">
      <c r="A694">
        <v>34</v>
      </c>
      <c r="B694" t="s">
        <v>181</v>
      </c>
      <c r="C694">
        <v>2533</v>
      </c>
      <c r="D694" t="s">
        <v>188</v>
      </c>
      <c r="E694">
        <v>1606</v>
      </c>
      <c r="F694" t="s">
        <v>107</v>
      </c>
      <c r="G694">
        <v>-1248000</v>
      </c>
      <c r="H694">
        <v>-1248000</v>
      </c>
      <c r="I694">
        <v>-1248000</v>
      </c>
      <c r="J694">
        <v>-1248000</v>
      </c>
      <c r="K694">
        <v>-1248000</v>
      </c>
    </row>
    <row r="695" spans="1:11" ht="12.75">
      <c r="A695">
        <v>34</v>
      </c>
      <c r="B695" t="s">
        <v>181</v>
      </c>
      <c r="C695">
        <v>2530</v>
      </c>
      <c r="D695" t="s">
        <v>189</v>
      </c>
      <c r="E695">
        <v>1606</v>
      </c>
      <c r="F695" t="s">
        <v>107</v>
      </c>
      <c r="H695">
        <v>-20000</v>
      </c>
      <c r="I695">
        <v>-20000</v>
      </c>
      <c r="J695">
        <v>-20000</v>
      </c>
      <c r="K695">
        <v>-20000</v>
      </c>
    </row>
    <row r="696" spans="1:11" ht="12.75">
      <c r="A696">
        <v>34</v>
      </c>
      <c r="B696" t="s">
        <v>181</v>
      </c>
      <c r="C696">
        <v>2534</v>
      </c>
      <c r="D696" t="s">
        <v>187</v>
      </c>
      <c r="E696">
        <v>1620</v>
      </c>
      <c r="F696" t="s">
        <v>110</v>
      </c>
      <c r="G696">
        <v>-40000</v>
      </c>
      <c r="H696">
        <v>-40000</v>
      </c>
      <c r="I696">
        <v>-40000</v>
      </c>
      <c r="J696">
        <v>-40000</v>
      </c>
      <c r="K696">
        <v>-40000</v>
      </c>
    </row>
    <row r="697" spans="1:11" ht="12.75">
      <c r="A697">
        <v>40</v>
      </c>
      <c r="B697" t="s">
        <v>192</v>
      </c>
      <c r="C697">
        <v>3030</v>
      </c>
      <c r="D697" t="s">
        <v>198</v>
      </c>
      <c r="E697">
        <v>1622</v>
      </c>
      <c r="F697" t="s">
        <v>117</v>
      </c>
      <c r="G697">
        <v>-115000</v>
      </c>
      <c r="H697">
        <v>-115000</v>
      </c>
      <c r="I697">
        <v>-115000</v>
      </c>
      <c r="J697">
        <v>-115000</v>
      </c>
      <c r="K697">
        <v>-115000</v>
      </c>
    </row>
    <row r="698" spans="1:11" ht="12.75">
      <c r="A698">
        <v>34</v>
      </c>
      <c r="B698" t="s">
        <v>181</v>
      </c>
      <c r="C698">
        <v>2534</v>
      </c>
      <c r="D698" t="s">
        <v>187</v>
      </c>
      <c r="E698">
        <v>1623</v>
      </c>
      <c r="F698" t="s">
        <v>111</v>
      </c>
      <c r="G698">
        <v>-130000</v>
      </c>
      <c r="H698">
        <v>-140000</v>
      </c>
      <c r="I698">
        <v>-140000</v>
      </c>
      <c r="J698">
        <v>-140000</v>
      </c>
      <c r="K698">
        <v>-140000</v>
      </c>
    </row>
    <row r="699" spans="1:11" ht="12.75">
      <c r="A699">
        <v>40</v>
      </c>
      <c r="B699" t="s">
        <v>192</v>
      </c>
      <c r="C699">
        <v>3300</v>
      </c>
      <c r="D699" t="s">
        <v>200</v>
      </c>
      <c r="E699">
        <v>1624</v>
      </c>
      <c r="F699" t="s">
        <v>100</v>
      </c>
      <c r="G699">
        <v>-600000</v>
      </c>
      <c r="H699">
        <v>-1160000</v>
      </c>
      <c r="I699">
        <v>-1160000</v>
      </c>
      <c r="J699">
        <v>-1600000</v>
      </c>
      <c r="K699">
        <v>-1600000</v>
      </c>
    </row>
    <row r="700" spans="1:11" ht="12.75">
      <c r="A700">
        <v>32</v>
      </c>
      <c r="B700" t="s">
        <v>177</v>
      </c>
      <c r="C700">
        <v>2410</v>
      </c>
      <c r="D700" t="s">
        <v>178</v>
      </c>
      <c r="E700">
        <v>1624</v>
      </c>
      <c r="F700" t="s">
        <v>100</v>
      </c>
      <c r="G700">
        <v>-50000</v>
      </c>
      <c r="H700">
        <v>-50000</v>
      </c>
      <c r="I700">
        <v>-50000</v>
      </c>
      <c r="J700">
        <v>-50000</v>
      </c>
      <c r="K700">
        <v>-50000</v>
      </c>
    </row>
    <row r="701" spans="1:11" ht="12.75">
      <c r="A701">
        <v>40</v>
      </c>
      <c r="B701" t="s">
        <v>192</v>
      </c>
      <c r="C701">
        <v>3802</v>
      </c>
      <c r="D701" t="s">
        <v>389</v>
      </c>
      <c r="E701">
        <v>1624</v>
      </c>
      <c r="F701" t="s">
        <v>100</v>
      </c>
      <c r="H701">
        <v>-30000</v>
      </c>
      <c r="I701">
        <v>-30000</v>
      </c>
      <c r="J701">
        <v>-30000</v>
      </c>
      <c r="K701">
        <v>-30000</v>
      </c>
    </row>
    <row r="702" spans="1:11" ht="12.75">
      <c r="A702">
        <v>50</v>
      </c>
      <c r="B702" t="s">
        <v>217</v>
      </c>
      <c r="C702">
        <v>2311</v>
      </c>
      <c r="D702" t="s">
        <v>219</v>
      </c>
      <c r="E702">
        <v>1624</v>
      </c>
      <c r="F702" t="s">
        <v>100</v>
      </c>
      <c r="G702">
        <v>-30000</v>
      </c>
      <c r="H702">
        <v>-20000</v>
      </c>
      <c r="I702">
        <v>-20000</v>
      </c>
      <c r="J702">
        <v>-20000</v>
      </c>
      <c r="K702">
        <v>-20000</v>
      </c>
    </row>
    <row r="703" spans="1:11" ht="12.75">
      <c r="A703">
        <v>40</v>
      </c>
      <c r="B703" t="s">
        <v>192</v>
      </c>
      <c r="C703">
        <v>3801</v>
      </c>
      <c r="D703" t="s">
        <v>216</v>
      </c>
      <c r="E703">
        <v>1624</v>
      </c>
      <c r="F703" t="s">
        <v>100</v>
      </c>
      <c r="I703">
        <v>-200000</v>
      </c>
      <c r="J703">
        <v>-200000</v>
      </c>
      <c r="K703">
        <v>-200000</v>
      </c>
    </row>
    <row r="704" spans="1:11" ht="12.75">
      <c r="A704">
        <v>34</v>
      </c>
      <c r="B704" t="s">
        <v>181</v>
      </c>
      <c r="C704">
        <v>2533</v>
      </c>
      <c r="D704" t="s">
        <v>188</v>
      </c>
      <c r="E704">
        <v>1626</v>
      </c>
      <c r="F704" t="s">
        <v>108</v>
      </c>
      <c r="G704">
        <v>-35000</v>
      </c>
      <c r="H704">
        <v>-40000</v>
      </c>
      <c r="I704">
        <v>-40000</v>
      </c>
      <c r="J704">
        <v>-40000</v>
      </c>
      <c r="K704">
        <v>-40000</v>
      </c>
    </row>
    <row r="705" spans="1:11" ht="12.75">
      <c r="A705">
        <v>40</v>
      </c>
      <c r="B705" t="s">
        <v>192</v>
      </c>
      <c r="C705">
        <v>3300</v>
      </c>
      <c r="D705" t="s">
        <v>200</v>
      </c>
      <c r="E705">
        <v>1626</v>
      </c>
      <c r="F705" t="s">
        <v>108</v>
      </c>
      <c r="G705">
        <v>-10000</v>
      </c>
      <c r="H705">
        <v>-10000</v>
      </c>
      <c r="I705">
        <v>-10000</v>
      </c>
      <c r="J705">
        <v>-10000</v>
      </c>
      <c r="K705">
        <v>-10000</v>
      </c>
    </row>
    <row r="706" spans="1:11" ht="12.75">
      <c r="A706">
        <v>33</v>
      </c>
      <c r="B706" t="s">
        <v>179</v>
      </c>
      <c r="C706">
        <v>2411</v>
      </c>
      <c r="D706" t="s">
        <v>180</v>
      </c>
      <c r="E706">
        <v>1629</v>
      </c>
      <c r="F706" t="s">
        <v>103</v>
      </c>
      <c r="G706">
        <v>-20000</v>
      </c>
      <c r="H706">
        <v>-5000</v>
      </c>
      <c r="I706">
        <v>-5000</v>
      </c>
      <c r="J706">
        <v>-5000</v>
      </c>
      <c r="K706">
        <v>-5000</v>
      </c>
    </row>
    <row r="707" spans="1:11" ht="12.75">
      <c r="A707">
        <v>40</v>
      </c>
      <c r="B707" t="s">
        <v>192</v>
      </c>
      <c r="C707">
        <v>2650</v>
      </c>
      <c r="D707" t="s">
        <v>197</v>
      </c>
      <c r="E707">
        <v>1630</v>
      </c>
      <c r="F707" t="s">
        <v>96</v>
      </c>
      <c r="G707">
        <v>-974375</v>
      </c>
      <c r="H707">
        <v>-974375</v>
      </c>
      <c r="I707">
        <v>-974375</v>
      </c>
      <c r="J707">
        <v>-974375</v>
      </c>
      <c r="K707">
        <v>-974375</v>
      </c>
    </row>
    <row r="708" spans="1:11" ht="12.75">
      <c r="A708">
        <v>40</v>
      </c>
      <c r="B708" t="s">
        <v>192</v>
      </c>
      <c r="C708">
        <v>1300</v>
      </c>
      <c r="D708" t="s">
        <v>194</v>
      </c>
      <c r="E708">
        <v>1630</v>
      </c>
      <c r="F708" t="s">
        <v>96</v>
      </c>
      <c r="G708">
        <v>-198000</v>
      </c>
      <c r="H708">
        <v>-198000</v>
      </c>
      <c r="I708">
        <v>-198000</v>
      </c>
      <c r="J708">
        <v>-198000</v>
      </c>
      <c r="K708">
        <v>-198000</v>
      </c>
    </row>
    <row r="709" spans="1:11" ht="12.75">
      <c r="A709">
        <v>34</v>
      </c>
      <c r="B709" t="s">
        <v>181</v>
      </c>
      <c r="C709">
        <v>2530</v>
      </c>
      <c r="D709" t="s">
        <v>189</v>
      </c>
      <c r="E709">
        <v>1630</v>
      </c>
      <c r="F709" t="s">
        <v>96</v>
      </c>
      <c r="G709">
        <v>-108000</v>
      </c>
      <c r="H709">
        <v>-108000</v>
      </c>
      <c r="I709">
        <v>-108000</v>
      </c>
      <c r="J709">
        <v>-108000</v>
      </c>
      <c r="K709">
        <v>-108000</v>
      </c>
    </row>
    <row r="710" spans="1:11" ht="12.75">
      <c r="A710">
        <v>40</v>
      </c>
      <c r="B710" t="s">
        <v>192</v>
      </c>
      <c r="C710">
        <v>3400</v>
      </c>
      <c r="D710" t="s">
        <v>208</v>
      </c>
      <c r="E710">
        <v>1640</v>
      </c>
      <c r="F710" t="s">
        <v>120</v>
      </c>
      <c r="G710">
        <v>-1712467</v>
      </c>
      <c r="H710">
        <v>-1729627</v>
      </c>
      <c r="I710">
        <v>-1729627</v>
      </c>
      <c r="J710">
        <v>-1729627</v>
      </c>
      <c r="K710">
        <v>-1729627</v>
      </c>
    </row>
    <row r="711" spans="1:11" ht="12.75">
      <c r="A711">
        <v>40</v>
      </c>
      <c r="B711" t="s">
        <v>192</v>
      </c>
      <c r="C711">
        <v>3550</v>
      </c>
      <c r="D711" t="s">
        <v>214</v>
      </c>
      <c r="E711">
        <v>1640</v>
      </c>
      <c r="F711" t="s">
        <v>120</v>
      </c>
      <c r="G711">
        <v>-1471000</v>
      </c>
      <c r="H711">
        <v>-1471000</v>
      </c>
      <c r="I711">
        <v>-1471000</v>
      </c>
      <c r="J711">
        <v>-1471000</v>
      </c>
      <c r="K711">
        <v>-1471000</v>
      </c>
    </row>
    <row r="712" spans="1:11" ht="12.75">
      <c r="A712">
        <v>40</v>
      </c>
      <c r="B712" t="s">
        <v>192</v>
      </c>
      <c r="C712">
        <v>3401</v>
      </c>
      <c r="D712" t="s">
        <v>209</v>
      </c>
      <c r="E712">
        <v>1640</v>
      </c>
      <c r="F712" t="s">
        <v>120</v>
      </c>
      <c r="G712">
        <v>-1278467</v>
      </c>
      <c r="H712">
        <v>-1295627</v>
      </c>
      <c r="I712">
        <v>-1295627</v>
      </c>
      <c r="J712">
        <v>-1295627</v>
      </c>
      <c r="K712">
        <v>-1295627</v>
      </c>
    </row>
    <row r="713" spans="1:11" ht="12.75">
      <c r="A713">
        <v>40</v>
      </c>
      <c r="B713" t="s">
        <v>192</v>
      </c>
      <c r="C713">
        <v>3530</v>
      </c>
      <c r="D713" t="s">
        <v>212</v>
      </c>
      <c r="E713">
        <v>1640</v>
      </c>
      <c r="F713" t="s">
        <v>120</v>
      </c>
      <c r="G713">
        <v>-375000</v>
      </c>
      <c r="H713">
        <v>-375000</v>
      </c>
      <c r="I713">
        <v>-375000</v>
      </c>
      <c r="J713">
        <v>-375000</v>
      </c>
      <c r="K713">
        <v>-375000</v>
      </c>
    </row>
    <row r="714" spans="1:11" ht="12.75">
      <c r="A714">
        <v>40</v>
      </c>
      <c r="B714" t="s">
        <v>192</v>
      </c>
      <c r="C714">
        <v>3531</v>
      </c>
      <c r="D714" t="s">
        <v>213</v>
      </c>
      <c r="E714">
        <v>1640</v>
      </c>
      <c r="F714" t="s">
        <v>120</v>
      </c>
      <c r="G714">
        <v>-180000</v>
      </c>
      <c r="H714">
        <v>-180000</v>
      </c>
      <c r="I714">
        <v>-180000</v>
      </c>
      <c r="J714">
        <v>-180000</v>
      </c>
      <c r="K714">
        <v>-180000</v>
      </c>
    </row>
    <row r="715" spans="1:11" ht="12.75">
      <c r="A715">
        <v>40</v>
      </c>
      <c r="B715" t="s">
        <v>192</v>
      </c>
      <c r="C715">
        <v>3380</v>
      </c>
      <c r="D715" t="s">
        <v>205</v>
      </c>
      <c r="E715">
        <v>1640</v>
      </c>
      <c r="F715" t="s">
        <v>120</v>
      </c>
      <c r="G715">
        <v>-60000</v>
      </c>
      <c r="H715">
        <v>-60000</v>
      </c>
      <c r="I715">
        <v>-60000</v>
      </c>
      <c r="J715">
        <v>-60000</v>
      </c>
      <c r="K715">
        <v>-60000</v>
      </c>
    </row>
    <row r="716" spans="1:11" ht="12.75">
      <c r="A716">
        <v>40</v>
      </c>
      <c r="B716" t="s">
        <v>192</v>
      </c>
      <c r="C716">
        <v>3451</v>
      </c>
      <c r="D716" t="s">
        <v>211</v>
      </c>
      <c r="E716">
        <v>1640</v>
      </c>
      <c r="F716" t="s">
        <v>120</v>
      </c>
      <c r="H716">
        <v>-30000</v>
      </c>
      <c r="I716">
        <v>-30000</v>
      </c>
      <c r="J716">
        <v>-30000</v>
      </c>
      <c r="K716">
        <v>-30000</v>
      </c>
    </row>
    <row r="717" spans="1:11" ht="12.75">
      <c r="A717">
        <v>40</v>
      </c>
      <c r="B717" t="s">
        <v>192</v>
      </c>
      <c r="C717">
        <v>3450</v>
      </c>
      <c r="D717" t="s">
        <v>210</v>
      </c>
      <c r="E717">
        <v>1640</v>
      </c>
      <c r="F717" t="s">
        <v>120</v>
      </c>
      <c r="H717">
        <v>-25000</v>
      </c>
      <c r="I717">
        <v>-25000</v>
      </c>
      <c r="J717">
        <v>-25000</v>
      </c>
      <c r="K717">
        <v>-25000</v>
      </c>
    </row>
    <row r="718" spans="1:11" ht="12.75">
      <c r="A718">
        <v>40</v>
      </c>
      <c r="B718" t="s">
        <v>192</v>
      </c>
      <c r="C718">
        <v>1901</v>
      </c>
      <c r="D718" t="s">
        <v>196</v>
      </c>
      <c r="E718">
        <v>1690</v>
      </c>
      <c r="F718" t="s">
        <v>83</v>
      </c>
      <c r="G718">
        <v>-1608682</v>
      </c>
      <c r="H718">
        <v>-1609000</v>
      </c>
      <c r="I718">
        <v>-1609000</v>
      </c>
      <c r="J718">
        <v>-1609000</v>
      </c>
      <c r="K718">
        <v>-1609000</v>
      </c>
    </row>
    <row r="719" spans="1:11" ht="12.75">
      <c r="A719">
        <v>40</v>
      </c>
      <c r="B719" t="s">
        <v>192</v>
      </c>
      <c r="C719">
        <v>1900</v>
      </c>
      <c r="D719" t="s">
        <v>195</v>
      </c>
      <c r="E719">
        <v>1690</v>
      </c>
      <c r="F719" t="s">
        <v>83</v>
      </c>
      <c r="G719">
        <v>-1355744</v>
      </c>
      <c r="H719">
        <v>-1436000</v>
      </c>
      <c r="I719">
        <v>-1436000</v>
      </c>
      <c r="J719">
        <v>-1436000</v>
      </c>
      <c r="K719">
        <v>-1436000</v>
      </c>
    </row>
    <row r="720" spans="1:11" ht="12.75">
      <c r="A720">
        <v>20</v>
      </c>
      <c r="B720" t="s">
        <v>161</v>
      </c>
      <c r="C720">
        <v>2220</v>
      </c>
      <c r="D720" t="s">
        <v>164</v>
      </c>
      <c r="E720">
        <v>1690</v>
      </c>
      <c r="F720" t="s">
        <v>83</v>
      </c>
      <c r="G720">
        <v>-70000</v>
      </c>
      <c r="H720">
        <v>-70000</v>
      </c>
      <c r="I720">
        <v>-70700</v>
      </c>
      <c r="J720">
        <v>-71407</v>
      </c>
      <c r="K720">
        <v>-72121.07</v>
      </c>
    </row>
    <row r="721" spans="1:11" ht="12.75">
      <c r="A721">
        <v>40</v>
      </c>
      <c r="B721" t="s">
        <v>192</v>
      </c>
      <c r="C721">
        <v>3390</v>
      </c>
      <c r="D721" t="s">
        <v>206</v>
      </c>
      <c r="E721">
        <v>1700</v>
      </c>
      <c r="F721" t="s">
        <v>25</v>
      </c>
      <c r="G721">
        <v>-300000</v>
      </c>
      <c r="H721">
        <v>-300000</v>
      </c>
      <c r="I721">
        <v>-300000</v>
      </c>
      <c r="J721">
        <v>-300000</v>
      </c>
      <c r="K721">
        <v>-300000</v>
      </c>
    </row>
    <row r="722" spans="1:11" ht="12.75">
      <c r="A722">
        <v>20</v>
      </c>
      <c r="B722" t="s">
        <v>161</v>
      </c>
      <c r="C722">
        <v>2020</v>
      </c>
      <c r="D722" t="s">
        <v>162</v>
      </c>
      <c r="E722">
        <v>1700</v>
      </c>
      <c r="F722" t="s">
        <v>25</v>
      </c>
      <c r="G722">
        <v>-279000</v>
      </c>
      <c r="H722">
        <v>-220000</v>
      </c>
      <c r="I722">
        <v>-220000</v>
      </c>
      <c r="J722">
        <v>-220000</v>
      </c>
      <c r="K722">
        <v>-220000</v>
      </c>
    </row>
    <row r="723" spans="1:11" ht="12.75">
      <c r="A723">
        <v>10</v>
      </c>
      <c r="B723" t="s">
        <v>289</v>
      </c>
      <c r="C723">
        <v>1200</v>
      </c>
      <c r="D723" t="s">
        <v>141</v>
      </c>
      <c r="E723">
        <v>1700</v>
      </c>
      <c r="F723" t="s">
        <v>25</v>
      </c>
      <c r="G723">
        <v>-250000</v>
      </c>
      <c r="H723">
        <v>0</v>
      </c>
      <c r="I723">
        <v>0</v>
      </c>
      <c r="J723">
        <v>0</v>
      </c>
      <c r="K723">
        <v>0</v>
      </c>
    </row>
    <row r="724" spans="1:11" ht="12.75">
      <c r="A724">
        <v>34</v>
      </c>
      <c r="B724" t="s">
        <v>181</v>
      </c>
      <c r="C724">
        <v>2533</v>
      </c>
      <c r="D724" t="s">
        <v>188</v>
      </c>
      <c r="E724">
        <v>1700</v>
      </c>
      <c r="F724" t="s">
        <v>25</v>
      </c>
      <c r="G724">
        <v>-100000</v>
      </c>
      <c r="H724">
        <v>0</v>
      </c>
      <c r="I724">
        <v>0</v>
      </c>
      <c r="J724">
        <v>0</v>
      </c>
      <c r="K724">
        <v>0</v>
      </c>
    </row>
    <row r="725" spans="1:7" ht="12.75">
      <c r="A725">
        <v>36</v>
      </c>
      <c r="B725" t="s">
        <v>190</v>
      </c>
      <c r="C725">
        <v>2440</v>
      </c>
      <c r="D725" t="s">
        <v>191</v>
      </c>
      <c r="E725">
        <v>1700</v>
      </c>
      <c r="F725" t="s">
        <v>258</v>
      </c>
      <c r="G725">
        <v>-100000</v>
      </c>
    </row>
    <row r="726" spans="1:11" ht="12.75">
      <c r="A726">
        <v>20</v>
      </c>
      <c r="B726" t="s">
        <v>161</v>
      </c>
      <c r="C726">
        <v>2020</v>
      </c>
      <c r="D726" t="s">
        <v>162</v>
      </c>
      <c r="E726">
        <v>1710</v>
      </c>
      <c r="F726" t="s">
        <v>71</v>
      </c>
      <c r="G726">
        <v>-320000</v>
      </c>
      <c r="H726">
        <v>-320000</v>
      </c>
      <c r="I726">
        <v>-320000</v>
      </c>
      <c r="J726">
        <v>-320000</v>
      </c>
      <c r="K726">
        <v>-320000</v>
      </c>
    </row>
    <row r="727" spans="1:11" ht="12.75">
      <c r="A727">
        <v>51</v>
      </c>
      <c r="B727" t="s">
        <v>227</v>
      </c>
      <c r="C727">
        <v>3700</v>
      </c>
      <c r="D727" t="s">
        <v>227</v>
      </c>
      <c r="E727">
        <v>1711</v>
      </c>
      <c r="F727" t="s">
        <v>109</v>
      </c>
      <c r="G727">
        <v>-55416</v>
      </c>
      <c r="H727">
        <v>0</v>
      </c>
      <c r="I727">
        <v>0</v>
      </c>
      <c r="J727">
        <v>0</v>
      </c>
      <c r="K727">
        <v>0</v>
      </c>
    </row>
    <row r="728" spans="1:7" ht="12.75">
      <c r="A728">
        <v>34</v>
      </c>
      <c r="B728" t="s">
        <v>181</v>
      </c>
      <c r="C728">
        <v>2533</v>
      </c>
      <c r="D728" t="s">
        <v>188</v>
      </c>
      <c r="E728">
        <v>1711</v>
      </c>
      <c r="F728" t="s">
        <v>109</v>
      </c>
      <c r="G728">
        <v>-130000</v>
      </c>
    </row>
    <row r="729" spans="1:7" ht="12.75">
      <c r="A729">
        <v>34</v>
      </c>
      <c r="B729" t="s">
        <v>181</v>
      </c>
      <c r="C729">
        <v>2540</v>
      </c>
      <c r="D729" t="s">
        <v>184</v>
      </c>
      <c r="E729">
        <v>1711</v>
      </c>
      <c r="F729" t="s">
        <v>109</v>
      </c>
      <c r="G729">
        <v>-25000</v>
      </c>
    </row>
    <row r="730" spans="1:8" ht="12.75">
      <c r="A730">
        <v>40</v>
      </c>
      <c r="B730" t="s">
        <v>192</v>
      </c>
      <c r="C730">
        <v>1300</v>
      </c>
      <c r="D730" t="s">
        <v>194</v>
      </c>
      <c r="E730">
        <v>1728</v>
      </c>
      <c r="F730" t="s">
        <v>115</v>
      </c>
      <c r="G730">
        <v>0</v>
      </c>
      <c r="H730">
        <v>0</v>
      </c>
    </row>
    <row r="731" spans="1:8" ht="12.75">
      <c r="A731">
        <v>40</v>
      </c>
      <c r="B731" t="s">
        <v>192</v>
      </c>
      <c r="C731">
        <v>2210</v>
      </c>
      <c r="D731" t="s">
        <v>168</v>
      </c>
      <c r="E731">
        <v>1728</v>
      </c>
      <c r="F731" t="s">
        <v>115</v>
      </c>
      <c r="G731">
        <v>0</v>
      </c>
      <c r="H731">
        <v>0</v>
      </c>
    </row>
    <row r="732" spans="1:8" ht="12.75">
      <c r="A732">
        <v>40</v>
      </c>
      <c r="B732" t="s">
        <v>192</v>
      </c>
      <c r="C732">
        <v>2220</v>
      </c>
      <c r="D732" t="s">
        <v>164</v>
      </c>
      <c r="E732">
        <v>1728</v>
      </c>
      <c r="F732" t="s">
        <v>115</v>
      </c>
      <c r="G732">
        <v>0</v>
      </c>
      <c r="H732">
        <v>0</v>
      </c>
    </row>
    <row r="733" spans="1:8" ht="12.75">
      <c r="A733">
        <v>40</v>
      </c>
      <c r="B733" t="s">
        <v>192</v>
      </c>
      <c r="C733">
        <v>2533</v>
      </c>
      <c r="D733" t="s">
        <v>188</v>
      </c>
      <c r="E733">
        <v>1728</v>
      </c>
      <c r="F733" t="s">
        <v>115</v>
      </c>
      <c r="G733">
        <v>0</v>
      </c>
      <c r="H733">
        <v>0</v>
      </c>
    </row>
    <row r="734" spans="1:8" ht="12.75">
      <c r="A734">
        <v>40</v>
      </c>
      <c r="B734" t="s">
        <v>192</v>
      </c>
      <c r="C734">
        <v>3390</v>
      </c>
      <c r="D734" t="s">
        <v>206</v>
      </c>
      <c r="E734">
        <v>1728</v>
      </c>
      <c r="F734" t="s">
        <v>115</v>
      </c>
      <c r="G734">
        <v>0</v>
      </c>
      <c r="H734">
        <v>0</v>
      </c>
    </row>
    <row r="735" spans="1:8" ht="12.75">
      <c r="A735">
        <v>40</v>
      </c>
      <c r="B735" t="s">
        <v>192</v>
      </c>
      <c r="C735">
        <v>3800</v>
      </c>
      <c r="D735" t="s">
        <v>215</v>
      </c>
      <c r="E735">
        <v>1728</v>
      </c>
      <c r="F735" t="s">
        <v>115</v>
      </c>
      <c r="G735">
        <v>0</v>
      </c>
      <c r="H735">
        <v>0</v>
      </c>
    </row>
    <row r="736" spans="1:8" ht="12.75">
      <c r="A736">
        <v>40</v>
      </c>
      <c r="B736" t="s">
        <v>192</v>
      </c>
      <c r="C736">
        <v>3801</v>
      </c>
      <c r="D736" t="s">
        <v>216</v>
      </c>
      <c r="E736">
        <v>1728</v>
      </c>
      <c r="F736" t="s">
        <v>115</v>
      </c>
      <c r="G736">
        <v>0</v>
      </c>
      <c r="H736">
        <v>0</v>
      </c>
    </row>
    <row r="737" spans="1:8" ht="12.75">
      <c r="A737">
        <v>40</v>
      </c>
      <c r="B737" t="s">
        <v>192</v>
      </c>
      <c r="C737">
        <v>3900</v>
      </c>
      <c r="D737" t="s">
        <v>150</v>
      </c>
      <c r="E737">
        <v>1728</v>
      </c>
      <c r="F737" t="s">
        <v>115</v>
      </c>
      <c r="G737">
        <v>0</v>
      </c>
      <c r="H737">
        <v>0</v>
      </c>
    </row>
    <row r="738" spans="1:7" ht="12.75">
      <c r="A738">
        <v>40</v>
      </c>
      <c r="B738" t="s">
        <v>192</v>
      </c>
      <c r="C738">
        <v>3400</v>
      </c>
      <c r="D738" t="s">
        <v>208</v>
      </c>
      <c r="E738">
        <v>1728</v>
      </c>
      <c r="F738" t="s">
        <v>115</v>
      </c>
      <c r="G738">
        <v>0</v>
      </c>
    </row>
    <row r="739" spans="1:7" ht="12.75">
      <c r="A739">
        <v>40</v>
      </c>
      <c r="B739" t="s">
        <v>192</v>
      </c>
      <c r="C739">
        <v>3401</v>
      </c>
      <c r="D739" t="s">
        <v>209</v>
      </c>
      <c r="E739">
        <v>1728</v>
      </c>
      <c r="F739" t="s">
        <v>115</v>
      </c>
      <c r="G739">
        <v>0</v>
      </c>
    </row>
    <row r="740" spans="1:7" ht="12.75">
      <c r="A740">
        <v>40</v>
      </c>
      <c r="B740" t="s">
        <v>192</v>
      </c>
      <c r="C740">
        <v>3530</v>
      </c>
      <c r="D740" t="s">
        <v>212</v>
      </c>
      <c r="E740">
        <v>1728</v>
      </c>
      <c r="F740" t="s">
        <v>115</v>
      </c>
      <c r="G740">
        <v>0</v>
      </c>
    </row>
    <row r="741" spans="1:11" ht="12.75">
      <c r="A741">
        <v>40</v>
      </c>
      <c r="B741" t="s">
        <v>192</v>
      </c>
      <c r="C741">
        <v>3331</v>
      </c>
      <c r="D741" t="s">
        <v>202</v>
      </c>
      <c r="E741">
        <v>1730</v>
      </c>
      <c r="F741" t="s">
        <v>72</v>
      </c>
      <c r="G741">
        <v>-495000</v>
      </c>
      <c r="H741">
        <v>-495000</v>
      </c>
      <c r="I741">
        <v>-495000</v>
      </c>
      <c r="J741">
        <v>-495000</v>
      </c>
      <c r="K741">
        <v>-495000</v>
      </c>
    </row>
    <row r="742" spans="1:11" ht="12.75">
      <c r="A742">
        <v>20</v>
      </c>
      <c r="B742" t="s">
        <v>161</v>
      </c>
      <c r="C742">
        <v>2020</v>
      </c>
      <c r="D742" t="s">
        <v>162</v>
      </c>
      <c r="E742">
        <v>1730</v>
      </c>
      <c r="F742" t="s">
        <v>72</v>
      </c>
      <c r="G742">
        <v>-300000</v>
      </c>
      <c r="H742">
        <v>-300000</v>
      </c>
      <c r="I742">
        <v>-300000</v>
      </c>
      <c r="J742">
        <v>-300000</v>
      </c>
      <c r="K742">
        <v>-300000</v>
      </c>
    </row>
    <row r="743" spans="1:11" ht="12.75">
      <c r="A743">
        <v>34</v>
      </c>
      <c r="B743" t="s">
        <v>181</v>
      </c>
      <c r="C743">
        <v>2533</v>
      </c>
      <c r="D743" t="s">
        <v>188</v>
      </c>
      <c r="E743">
        <v>1730</v>
      </c>
      <c r="F743" t="s">
        <v>72</v>
      </c>
      <c r="G743">
        <v>-30000</v>
      </c>
      <c r="H743">
        <v>-50000</v>
      </c>
      <c r="I743">
        <v>-50000</v>
      </c>
      <c r="J743">
        <v>-50000</v>
      </c>
      <c r="K743">
        <v>-50000</v>
      </c>
    </row>
    <row r="744" spans="1:7" ht="12.75">
      <c r="A744">
        <v>34</v>
      </c>
      <c r="B744" t="s">
        <v>181</v>
      </c>
      <c r="C744">
        <v>2530</v>
      </c>
      <c r="D744" t="s">
        <v>189</v>
      </c>
      <c r="E744">
        <v>1730</v>
      </c>
      <c r="F744" t="s">
        <v>72</v>
      </c>
      <c r="G744">
        <v>-54000</v>
      </c>
    </row>
    <row r="745" spans="1:11" ht="12.75">
      <c r="A745">
        <v>20</v>
      </c>
      <c r="B745" t="s">
        <v>161</v>
      </c>
      <c r="C745">
        <v>2020</v>
      </c>
      <c r="D745" t="s">
        <v>162</v>
      </c>
      <c r="E745">
        <v>1750</v>
      </c>
      <c r="F745" t="s">
        <v>73</v>
      </c>
      <c r="G745">
        <v>-800000</v>
      </c>
      <c r="H745">
        <v>-935000</v>
      </c>
      <c r="I745">
        <v>-935000</v>
      </c>
      <c r="J745">
        <v>-935000</v>
      </c>
      <c r="K745">
        <v>-935000</v>
      </c>
    </row>
    <row r="746" spans="1:11" ht="12.75">
      <c r="A746">
        <v>32</v>
      </c>
      <c r="B746" t="s">
        <v>177</v>
      </c>
      <c r="C746">
        <v>2410</v>
      </c>
      <c r="D746" t="s">
        <v>178</v>
      </c>
      <c r="E746">
        <v>1770</v>
      </c>
      <c r="F746" t="s">
        <v>74</v>
      </c>
      <c r="G746">
        <v>-252000</v>
      </c>
      <c r="H746">
        <v>-252000</v>
      </c>
      <c r="I746">
        <v>-252000</v>
      </c>
      <c r="J746">
        <v>-252000</v>
      </c>
      <c r="K746">
        <v>-252000</v>
      </c>
    </row>
    <row r="747" spans="1:11" ht="12.75">
      <c r="A747">
        <v>10</v>
      </c>
      <c r="B747" t="s">
        <v>289</v>
      </c>
      <c r="C747">
        <v>1200</v>
      </c>
      <c r="D747" t="s">
        <v>141</v>
      </c>
      <c r="E747">
        <v>1770</v>
      </c>
      <c r="F747" t="s">
        <v>74</v>
      </c>
      <c r="H747">
        <v>-200000</v>
      </c>
      <c r="I747">
        <v>0</v>
      </c>
      <c r="J747">
        <v>0</v>
      </c>
      <c r="K747">
        <v>0</v>
      </c>
    </row>
    <row r="748" spans="1:11" ht="12.75">
      <c r="A748">
        <v>20</v>
      </c>
      <c r="B748" t="s">
        <v>161</v>
      </c>
      <c r="C748">
        <v>2020</v>
      </c>
      <c r="D748" t="s">
        <v>162</v>
      </c>
      <c r="E748">
        <v>1770</v>
      </c>
      <c r="F748" t="s">
        <v>74</v>
      </c>
      <c r="G748">
        <v>-70000</v>
      </c>
      <c r="H748">
        <v>-100000</v>
      </c>
      <c r="I748">
        <v>-100000</v>
      </c>
      <c r="J748">
        <v>-100000</v>
      </c>
      <c r="K748">
        <v>-100000</v>
      </c>
    </row>
    <row r="749" spans="1:11" ht="12.75">
      <c r="A749">
        <v>34</v>
      </c>
      <c r="B749" t="s">
        <v>181</v>
      </c>
      <c r="C749">
        <v>2530</v>
      </c>
      <c r="D749" t="s">
        <v>189</v>
      </c>
      <c r="E749">
        <v>1790</v>
      </c>
      <c r="F749" t="s">
        <v>53</v>
      </c>
      <c r="G749">
        <v>-1481280</v>
      </c>
      <c r="H749">
        <v>-1789815</v>
      </c>
      <c r="I749">
        <v>-1789815</v>
      </c>
      <c r="J749">
        <v>-1789815</v>
      </c>
      <c r="K749">
        <v>-1789815</v>
      </c>
    </row>
    <row r="750" spans="1:11" ht="12.75">
      <c r="A750">
        <v>40</v>
      </c>
      <c r="B750" t="s">
        <v>192</v>
      </c>
      <c r="C750">
        <v>1204</v>
      </c>
      <c r="D750" t="s">
        <v>193</v>
      </c>
      <c r="E750">
        <v>1790</v>
      </c>
      <c r="F750" t="s">
        <v>53</v>
      </c>
      <c r="G750">
        <v>-140000</v>
      </c>
      <c r="H750">
        <v>-140000</v>
      </c>
      <c r="I750">
        <v>-140000</v>
      </c>
      <c r="J750">
        <v>-140000</v>
      </c>
      <c r="K750">
        <v>-140000</v>
      </c>
    </row>
    <row r="751" spans="1:11" ht="12.75">
      <c r="A751">
        <v>11</v>
      </c>
      <c r="B751" t="s">
        <v>159</v>
      </c>
      <c r="C751">
        <v>1201</v>
      </c>
      <c r="D751" t="s">
        <v>160</v>
      </c>
      <c r="E751">
        <v>1790</v>
      </c>
      <c r="F751" t="s">
        <v>53</v>
      </c>
      <c r="G751">
        <v>-125000</v>
      </c>
      <c r="H751">
        <v>-125000</v>
      </c>
      <c r="I751">
        <v>-125000</v>
      </c>
      <c r="J751">
        <v>-125000</v>
      </c>
      <c r="K751">
        <v>-125000</v>
      </c>
    </row>
    <row r="752" spans="1:11" ht="12.75">
      <c r="A752">
        <v>20</v>
      </c>
      <c r="B752" t="s">
        <v>161</v>
      </c>
      <c r="C752">
        <v>2220</v>
      </c>
      <c r="D752" t="s">
        <v>164</v>
      </c>
      <c r="E752">
        <v>1790</v>
      </c>
      <c r="F752" t="s">
        <v>53</v>
      </c>
      <c r="G752">
        <v>-100000</v>
      </c>
      <c r="H752">
        <v>-100000</v>
      </c>
      <c r="I752">
        <v>-100000</v>
      </c>
      <c r="J752">
        <v>-100000</v>
      </c>
      <c r="K752">
        <v>-100000</v>
      </c>
    </row>
    <row r="753" spans="1:11" ht="12.75">
      <c r="A753">
        <v>10</v>
      </c>
      <c r="B753" t="s">
        <v>289</v>
      </c>
      <c r="C753">
        <v>8400</v>
      </c>
      <c r="D753" t="s">
        <v>153</v>
      </c>
      <c r="E753">
        <v>1800</v>
      </c>
      <c r="F753" t="s">
        <v>42</v>
      </c>
      <c r="G753">
        <v>-33450000</v>
      </c>
      <c r="H753">
        <v>-38169000</v>
      </c>
      <c r="I753">
        <v>-38607000</v>
      </c>
      <c r="J753">
        <v>-37346000</v>
      </c>
      <c r="K753">
        <v>-37306000</v>
      </c>
    </row>
    <row r="754" spans="1:11" ht="12.75">
      <c r="A754">
        <v>34</v>
      </c>
      <c r="B754" t="s">
        <v>181</v>
      </c>
      <c r="C754">
        <v>2530</v>
      </c>
      <c r="D754" t="s">
        <v>189</v>
      </c>
      <c r="E754">
        <v>1810</v>
      </c>
      <c r="F754" t="s">
        <v>43</v>
      </c>
      <c r="G754">
        <v>-650000</v>
      </c>
      <c r="H754">
        <v>-800000</v>
      </c>
      <c r="I754">
        <v>-800000</v>
      </c>
      <c r="J754" s="81">
        <v>-800000</v>
      </c>
      <c r="K754" s="81">
        <v>-800000</v>
      </c>
    </row>
    <row r="755" spans="1:11" ht="12.75">
      <c r="A755">
        <v>10</v>
      </c>
      <c r="B755" t="s">
        <v>289</v>
      </c>
      <c r="C755">
        <v>3251</v>
      </c>
      <c r="D755" t="s">
        <v>149</v>
      </c>
      <c r="E755">
        <v>1810</v>
      </c>
      <c r="F755" t="s">
        <v>43</v>
      </c>
      <c r="G755">
        <v>-450000</v>
      </c>
      <c r="H755">
        <v>-450000</v>
      </c>
      <c r="I755">
        <v>-450000</v>
      </c>
      <c r="J755">
        <v>-450000</v>
      </c>
      <c r="K755">
        <v>-450000</v>
      </c>
    </row>
    <row r="756" spans="1:11" ht="12.75">
      <c r="A756">
        <v>30</v>
      </c>
      <c r="B756" t="s">
        <v>169</v>
      </c>
      <c r="C756">
        <v>2430</v>
      </c>
      <c r="D756" t="s">
        <v>173</v>
      </c>
      <c r="E756">
        <v>1810</v>
      </c>
      <c r="F756" t="s">
        <v>43</v>
      </c>
      <c r="H756">
        <v>-255000</v>
      </c>
      <c r="I756">
        <v>-255000</v>
      </c>
      <c r="J756">
        <v>-255000</v>
      </c>
      <c r="K756">
        <v>0</v>
      </c>
    </row>
    <row r="757" spans="1:7" ht="12.75">
      <c r="A757">
        <v>10</v>
      </c>
      <c r="B757" t="s">
        <v>289</v>
      </c>
      <c r="C757">
        <v>8401</v>
      </c>
      <c r="D757" t="s">
        <v>154</v>
      </c>
      <c r="E757">
        <v>1810</v>
      </c>
      <c r="F757" t="s">
        <v>43</v>
      </c>
      <c r="G757">
        <v>-321000</v>
      </c>
    </row>
    <row r="758" spans="1:11" ht="12.75">
      <c r="A758">
        <v>10</v>
      </c>
      <c r="B758" t="s">
        <v>289</v>
      </c>
      <c r="C758">
        <v>8000</v>
      </c>
      <c r="D758" t="s">
        <v>152</v>
      </c>
      <c r="E758">
        <v>1870</v>
      </c>
      <c r="F758" t="s">
        <v>41</v>
      </c>
      <c r="G758">
        <v>-16008945</v>
      </c>
      <c r="H758">
        <v>-13894000</v>
      </c>
      <c r="I758">
        <v>-14172000</v>
      </c>
      <c r="J758">
        <v>-14456000</v>
      </c>
      <c r="K758">
        <v>-14745000</v>
      </c>
    </row>
    <row r="759" spans="1:11" ht="12.75">
      <c r="A759">
        <v>30</v>
      </c>
      <c r="B759" t="s">
        <v>169</v>
      </c>
      <c r="C759">
        <v>2330</v>
      </c>
      <c r="D759" t="s">
        <v>170</v>
      </c>
      <c r="E759">
        <v>1891</v>
      </c>
      <c r="F759" t="s">
        <v>89</v>
      </c>
      <c r="G759">
        <v>0</v>
      </c>
      <c r="H759">
        <v>-17000</v>
      </c>
      <c r="I759">
        <v>-17000</v>
      </c>
      <c r="J759">
        <v>-17000</v>
      </c>
      <c r="K759">
        <v>-17000</v>
      </c>
    </row>
    <row r="760" spans="1:11" ht="12.75">
      <c r="A760">
        <v>10</v>
      </c>
      <c r="B760" t="s">
        <v>289</v>
      </c>
      <c r="C760">
        <v>8701</v>
      </c>
      <c r="D760" t="s">
        <v>155</v>
      </c>
      <c r="E760">
        <v>1900</v>
      </c>
      <c r="F760" t="s">
        <v>48</v>
      </c>
      <c r="G760">
        <v>-37167</v>
      </c>
      <c r="H760">
        <v>-37167</v>
      </c>
      <c r="I760">
        <v>-37167</v>
      </c>
      <c r="J760">
        <v>-37167</v>
      </c>
      <c r="K760">
        <v>-37167</v>
      </c>
    </row>
    <row r="761" spans="1:11" ht="12.75">
      <c r="A761">
        <v>10</v>
      </c>
      <c r="B761" t="s">
        <v>289</v>
      </c>
      <c r="C761">
        <v>3251</v>
      </c>
      <c r="D761" t="s">
        <v>149</v>
      </c>
      <c r="E761">
        <v>1901</v>
      </c>
      <c r="F761" t="s">
        <v>38</v>
      </c>
      <c r="G761">
        <v>-61500</v>
      </c>
      <c r="H761">
        <v>-61500</v>
      </c>
      <c r="I761">
        <v>-61500</v>
      </c>
      <c r="J761">
        <v>-61500</v>
      </c>
      <c r="K761">
        <v>-61500</v>
      </c>
    </row>
    <row r="762" spans="1:11" ht="12.75">
      <c r="A762">
        <v>10</v>
      </c>
      <c r="B762" t="s">
        <v>289</v>
      </c>
      <c r="C762">
        <v>2831</v>
      </c>
      <c r="D762" t="s">
        <v>148</v>
      </c>
      <c r="E762">
        <v>1903</v>
      </c>
      <c r="F762" t="s">
        <v>34</v>
      </c>
      <c r="G762">
        <v>-620000</v>
      </c>
      <c r="H762">
        <v>-700000</v>
      </c>
      <c r="I762">
        <v>-700000</v>
      </c>
      <c r="J762">
        <v>-700000</v>
      </c>
      <c r="K762">
        <v>-700000</v>
      </c>
    </row>
    <row r="763" spans="1:11" ht="12.75">
      <c r="A763">
        <v>10</v>
      </c>
      <c r="B763" t="s">
        <v>289</v>
      </c>
      <c r="C763">
        <v>8701</v>
      </c>
      <c r="D763" t="s">
        <v>155</v>
      </c>
      <c r="E763">
        <v>1904</v>
      </c>
      <c r="F763" t="s">
        <v>49</v>
      </c>
      <c r="G763">
        <v>-41000</v>
      </c>
      <c r="H763">
        <v>-41000</v>
      </c>
      <c r="I763">
        <v>-41000</v>
      </c>
      <c r="J763">
        <v>-41000</v>
      </c>
      <c r="K763">
        <v>-41000</v>
      </c>
    </row>
    <row r="764" spans="1:11" ht="12.75">
      <c r="A764">
        <v>10</v>
      </c>
      <c r="B764" t="s">
        <v>289</v>
      </c>
      <c r="C764">
        <v>8704</v>
      </c>
      <c r="D764" t="s">
        <v>157</v>
      </c>
      <c r="E764">
        <v>1905</v>
      </c>
      <c r="F764" t="s">
        <v>51</v>
      </c>
      <c r="G764">
        <v>-240000</v>
      </c>
      <c r="H764">
        <v>-240000</v>
      </c>
      <c r="I764">
        <v>-240000</v>
      </c>
      <c r="J764">
        <v>-240000</v>
      </c>
      <c r="K764">
        <v>-240000</v>
      </c>
    </row>
    <row r="765" spans="1:11" ht="12.75">
      <c r="A765">
        <v>30</v>
      </c>
      <c r="B765" t="s">
        <v>169</v>
      </c>
      <c r="C765">
        <v>2810</v>
      </c>
      <c r="D765" t="s">
        <v>175</v>
      </c>
      <c r="E765">
        <v>1920</v>
      </c>
      <c r="F765" t="s">
        <v>94</v>
      </c>
      <c r="G765">
        <v>-50000</v>
      </c>
      <c r="H765">
        <v>-40000</v>
      </c>
      <c r="I765">
        <v>-40000</v>
      </c>
      <c r="J765">
        <v>-40000</v>
      </c>
      <c r="K765">
        <v>-40000</v>
      </c>
    </row>
    <row r="766" spans="1:11" ht="12.75">
      <c r="A766">
        <v>10</v>
      </c>
      <c r="B766" t="s">
        <v>289</v>
      </c>
      <c r="C766">
        <v>3251</v>
      </c>
      <c r="D766" t="s">
        <v>149</v>
      </c>
      <c r="E766">
        <v>1921</v>
      </c>
      <c r="F766" t="s">
        <v>39</v>
      </c>
      <c r="G766">
        <v>-600000</v>
      </c>
      <c r="H766">
        <v>-600000</v>
      </c>
      <c r="I766">
        <v>-600000</v>
      </c>
      <c r="J766">
        <v>-600000</v>
      </c>
      <c r="K766">
        <v>-600000</v>
      </c>
    </row>
    <row r="767" spans="1:11" ht="12.75">
      <c r="A767">
        <v>30</v>
      </c>
      <c r="B767" t="s">
        <v>169</v>
      </c>
      <c r="C767">
        <v>2420</v>
      </c>
      <c r="D767" t="s">
        <v>172</v>
      </c>
      <c r="E767">
        <v>1950</v>
      </c>
      <c r="F767" t="s">
        <v>26</v>
      </c>
      <c r="H767">
        <v>-250000</v>
      </c>
      <c r="I767">
        <v>0</v>
      </c>
      <c r="J767">
        <v>0</v>
      </c>
      <c r="K767">
        <v>0</v>
      </c>
    </row>
    <row r="768" spans="1:11" ht="12.75">
      <c r="A768">
        <v>10</v>
      </c>
      <c r="B768" t="s">
        <v>289</v>
      </c>
      <c r="C768">
        <v>1200</v>
      </c>
      <c r="D768" t="s">
        <v>141</v>
      </c>
      <c r="E768">
        <v>1950</v>
      </c>
      <c r="F768" t="s">
        <v>26</v>
      </c>
      <c r="G768">
        <v>-350000</v>
      </c>
      <c r="H768">
        <v>-200000</v>
      </c>
      <c r="I768">
        <v>0</v>
      </c>
      <c r="J768">
        <v>0</v>
      </c>
      <c r="K768">
        <v>0</v>
      </c>
    </row>
    <row r="769" spans="1:8" ht="12.75">
      <c r="A769">
        <v>10</v>
      </c>
      <c r="B769" t="s">
        <v>289</v>
      </c>
      <c r="C769">
        <v>1202</v>
      </c>
      <c r="D769" t="s">
        <v>142</v>
      </c>
      <c r="E769">
        <v>1950</v>
      </c>
      <c r="F769" t="s">
        <v>26</v>
      </c>
      <c r="G769">
        <v>-50000</v>
      </c>
      <c r="H769">
        <v>0</v>
      </c>
    </row>
    <row r="770" spans="1:11" ht="12.75">
      <c r="A770">
        <v>40</v>
      </c>
      <c r="B770" t="s">
        <v>192</v>
      </c>
      <c r="C770">
        <v>3450</v>
      </c>
      <c r="D770" t="s">
        <v>210</v>
      </c>
      <c r="E770">
        <v>1950</v>
      </c>
      <c r="F770" t="s">
        <v>26</v>
      </c>
      <c r="G770">
        <v>-25000</v>
      </c>
      <c r="H770">
        <v>0</v>
      </c>
      <c r="I770">
        <v>0</v>
      </c>
      <c r="J770">
        <v>0</v>
      </c>
      <c r="K770">
        <v>0</v>
      </c>
    </row>
    <row r="771" spans="1:11" ht="12.75">
      <c r="A771">
        <v>40</v>
      </c>
      <c r="B771" t="s">
        <v>192</v>
      </c>
      <c r="C771">
        <v>3451</v>
      </c>
      <c r="D771" t="s">
        <v>211</v>
      </c>
      <c r="E771">
        <v>1950</v>
      </c>
      <c r="F771" t="s">
        <v>26</v>
      </c>
      <c r="G771">
        <v>-30000</v>
      </c>
      <c r="H771">
        <v>0</v>
      </c>
      <c r="I771">
        <v>0</v>
      </c>
      <c r="J771">
        <v>0</v>
      </c>
      <c r="K771">
        <v>0</v>
      </c>
    </row>
    <row r="772" spans="1:11" ht="12.75">
      <c r="A772">
        <v>40</v>
      </c>
      <c r="B772" t="s">
        <v>192</v>
      </c>
      <c r="C772">
        <v>3531</v>
      </c>
      <c r="D772" t="s">
        <v>213</v>
      </c>
      <c r="E772">
        <v>1950</v>
      </c>
      <c r="F772" t="s">
        <v>26</v>
      </c>
      <c r="G772">
        <v>-500000</v>
      </c>
      <c r="H772">
        <v>0</v>
      </c>
      <c r="I772">
        <v>0</v>
      </c>
      <c r="J772">
        <v>0</v>
      </c>
      <c r="K772">
        <v>0</v>
      </c>
    </row>
    <row r="773" spans="1:11" ht="12.75">
      <c r="A773">
        <v>10</v>
      </c>
      <c r="B773" t="s">
        <v>289</v>
      </c>
      <c r="C773">
        <v>8600</v>
      </c>
      <c r="D773" t="s">
        <v>122</v>
      </c>
      <c r="E773">
        <v>1990</v>
      </c>
      <c r="F773" t="s">
        <v>44</v>
      </c>
      <c r="G773">
        <v>-1245000</v>
      </c>
      <c r="H773">
        <v>-1245000</v>
      </c>
      <c r="I773">
        <v>-1245000</v>
      </c>
      <c r="J773">
        <v>-1245000</v>
      </c>
      <c r="K773">
        <v>-1245000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26.7109375" style="0" bestFit="1" customWidth="1"/>
    <col min="2" max="2" width="20.421875" style="0" customWidth="1"/>
    <col min="3" max="6" width="20.421875" style="0" bestFit="1" customWidth="1"/>
  </cols>
  <sheetData>
    <row r="1" spans="1:2" ht="12.75">
      <c r="A1" s="6" t="s">
        <v>131</v>
      </c>
      <c r="B1" t="s">
        <v>257</v>
      </c>
    </row>
    <row r="3" ht="12.75">
      <c r="B3" s="6" t="s">
        <v>243</v>
      </c>
    </row>
    <row r="4" spans="1:6" ht="12.75">
      <c r="A4" s="6" t="s">
        <v>241</v>
      </c>
      <c r="B4" t="s">
        <v>245</v>
      </c>
      <c r="C4" t="s">
        <v>244</v>
      </c>
      <c r="D4" t="s">
        <v>290</v>
      </c>
      <c r="E4" t="s">
        <v>291</v>
      </c>
      <c r="F4" t="s">
        <v>292</v>
      </c>
    </row>
    <row r="5" spans="1:6" ht="12.75">
      <c r="A5" s="7" t="s">
        <v>166</v>
      </c>
      <c r="B5" s="9">
        <v>3423056</v>
      </c>
      <c r="C5" s="9">
        <v>3601892</v>
      </c>
      <c r="D5" s="9">
        <v>3530394</v>
      </c>
      <c r="E5" s="9">
        <v>3530394</v>
      </c>
      <c r="F5" s="9">
        <v>3530394</v>
      </c>
    </row>
    <row r="6" spans="1:6" ht="12.75">
      <c r="A6" s="7" t="s">
        <v>190</v>
      </c>
      <c r="B6" s="9">
        <v>502414</v>
      </c>
      <c r="C6" s="9">
        <v>735200</v>
      </c>
      <c r="D6" s="9">
        <v>720496</v>
      </c>
      <c r="E6" s="9">
        <v>720496</v>
      </c>
      <c r="F6" s="9">
        <v>720496</v>
      </c>
    </row>
    <row r="7" spans="1:6" ht="12.75">
      <c r="A7" s="7" t="s">
        <v>227</v>
      </c>
      <c r="B7" s="9">
        <v>148750</v>
      </c>
      <c r="C7" s="9">
        <v>194166</v>
      </c>
      <c r="D7" s="9">
        <v>190166</v>
      </c>
      <c r="E7" s="9">
        <v>190166</v>
      </c>
      <c r="F7" s="9">
        <v>190166</v>
      </c>
    </row>
    <row r="8" spans="1:6" ht="12.75">
      <c r="A8" s="7" t="s">
        <v>179</v>
      </c>
      <c r="B8" s="9">
        <v>718687</v>
      </c>
      <c r="C8" s="9">
        <v>712125</v>
      </c>
      <c r="D8" s="9">
        <v>697882</v>
      </c>
      <c r="E8" s="9">
        <v>697882</v>
      </c>
      <c r="F8" s="9">
        <v>697882</v>
      </c>
    </row>
    <row r="9" spans="1:6" ht="12.75">
      <c r="A9" s="7" t="s">
        <v>176</v>
      </c>
      <c r="B9" s="9">
        <v>489626</v>
      </c>
      <c r="C9" s="9">
        <v>497293</v>
      </c>
      <c r="D9" s="9">
        <v>487347</v>
      </c>
      <c r="E9" s="9">
        <v>487347</v>
      </c>
      <c r="F9" s="9">
        <v>487347</v>
      </c>
    </row>
    <row r="10" spans="1:6" ht="12.75">
      <c r="A10" s="7" t="s">
        <v>159</v>
      </c>
      <c r="B10" s="9">
        <v>1319764</v>
      </c>
      <c r="C10" s="9">
        <v>1343610.62</v>
      </c>
      <c r="D10" s="9">
        <v>1316738.4076</v>
      </c>
      <c r="E10" s="9">
        <v>1316738.4076</v>
      </c>
      <c r="F10" s="9">
        <v>1316738.4076</v>
      </c>
    </row>
    <row r="11" spans="1:6" ht="12.75">
      <c r="A11" s="7" t="s">
        <v>217</v>
      </c>
      <c r="B11" s="9">
        <v>1111053</v>
      </c>
      <c r="C11" s="9">
        <v>1043405</v>
      </c>
      <c r="D11" s="9">
        <v>1024097</v>
      </c>
      <c r="E11" s="9">
        <v>1024097</v>
      </c>
      <c r="F11" s="9">
        <v>1024097</v>
      </c>
    </row>
    <row r="12" spans="1:6" ht="12.75">
      <c r="A12" s="7" t="s">
        <v>177</v>
      </c>
      <c r="B12" s="9">
        <v>2982545</v>
      </c>
      <c r="C12" s="9">
        <v>3031746</v>
      </c>
      <c r="D12" s="9">
        <v>2971111</v>
      </c>
      <c r="E12" s="9">
        <v>2971111</v>
      </c>
      <c r="F12" s="9">
        <v>2971111</v>
      </c>
    </row>
    <row r="13" spans="1:6" ht="12.75">
      <c r="A13" s="7" t="s">
        <v>181</v>
      </c>
      <c r="B13" s="9">
        <v>14930804</v>
      </c>
      <c r="C13" s="9">
        <v>14905769</v>
      </c>
      <c r="D13" s="9">
        <v>14617554</v>
      </c>
      <c r="E13" s="9">
        <v>13917554</v>
      </c>
      <c r="F13" s="9">
        <v>13917554</v>
      </c>
    </row>
    <row r="14" spans="1:6" ht="12.75">
      <c r="A14" s="7" t="s">
        <v>161</v>
      </c>
      <c r="B14" s="9">
        <v>9977269</v>
      </c>
      <c r="C14" s="9">
        <v>10799016</v>
      </c>
      <c r="D14" s="9">
        <v>10584664</v>
      </c>
      <c r="E14" s="9">
        <v>10443957</v>
      </c>
      <c r="F14" s="9">
        <v>10443242.93</v>
      </c>
    </row>
    <row r="15" spans="1:6" ht="12.75">
      <c r="A15" s="7" t="s">
        <v>289</v>
      </c>
      <c r="B15" s="9">
        <v>6875270</v>
      </c>
      <c r="C15" s="9">
        <v>8046402.5</v>
      </c>
      <c r="D15" s="9">
        <v>7885474.5</v>
      </c>
      <c r="E15" s="9">
        <v>7885474.5</v>
      </c>
      <c r="F15" s="9">
        <v>7885474.5</v>
      </c>
    </row>
    <row r="16" spans="1:6" ht="12.75">
      <c r="A16" s="7" t="s">
        <v>169</v>
      </c>
      <c r="B16" s="9">
        <v>1626725</v>
      </c>
      <c r="C16" s="9">
        <v>2373252</v>
      </c>
      <c r="D16" s="9">
        <v>2086541</v>
      </c>
      <c r="E16" s="9">
        <v>2086541</v>
      </c>
      <c r="F16" s="9">
        <v>1870541</v>
      </c>
    </row>
    <row r="17" spans="1:6" ht="12.75">
      <c r="A17" s="7" t="s">
        <v>192</v>
      </c>
      <c r="B17" s="9">
        <v>1881169</v>
      </c>
      <c r="C17" s="9">
        <v>1057204</v>
      </c>
      <c r="D17" s="9">
        <v>1194240</v>
      </c>
      <c r="E17" s="9">
        <v>754240</v>
      </c>
      <c r="F17" s="9">
        <v>754240</v>
      </c>
    </row>
    <row r="18" spans="1:6" ht="12.75">
      <c r="A18" s="7" t="s">
        <v>334</v>
      </c>
      <c r="B18" s="9">
        <v>0</v>
      </c>
      <c r="C18" s="9">
        <v>670000</v>
      </c>
      <c r="D18" s="9">
        <v>656600</v>
      </c>
      <c r="E18" s="9">
        <v>656600</v>
      </c>
      <c r="F18" s="9">
        <v>656600</v>
      </c>
    </row>
    <row r="19" spans="1:6" ht="12.75">
      <c r="A19" s="7" t="s">
        <v>242</v>
      </c>
      <c r="B19" s="9">
        <v>45987132</v>
      </c>
      <c r="C19" s="9">
        <v>49011081.120000005</v>
      </c>
      <c r="D19" s="9">
        <v>47963304.9076</v>
      </c>
      <c r="E19" s="9">
        <v>46682597.9076</v>
      </c>
      <c r="F19" s="9">
        <v>46465883.8376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273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58.421875" style="0" customWidth="1"/>
    <col min="2" max="6" width="20.421875" style="0" bestFit="1" customWidth="1"/>
  </cols>
  <sheetData>
    <row r="3" ht="12.75">
      <c r="B3" s="6" t="s">
        <v>243</v>
      </c>
    </row>
    <row r="4" spans="1:6" ht="12.75">
      <c r="A4" s="6" t="s">
        <v>241</v>
      </c>
      <c r="B4" t="s">
        <v>245</v>
      </c>
      <c r="C4" t="s">
        <v>244</v>
      </c>
      <c r="D4" t="s">
        <v>290</v>
      </c>
      <c r="E4" t="s">
        <v>291</v>
      </c>
      <c r="F4" t="s">
        <v>292</v>
      </c>
    </row>
    <row r="5" spans="1:6" ht="12.75">
      <c r="A5" s="7">
        <v>1010</v>
      </c>
      <c r="B5" s="9">
        <v>25306265</v>
      </c>
      <c r="C5" s="9">
        <v>25924924</v>
      </c>
      <c r="D5" s="9">
        <v>26094924</v>
      </c>
      <c r="E5" s="9">
        <v>25694924</v>
      </c>
      <c r="F5" s="9">
        <v>25694924</v>
      </c>
    </row>
    <row r="6" spans="1:6" ht="12.75">
      <c r="A6" s="8" t="s">
        <v>18</v>
      </c>
      <c r="B6" s="9">
        <v>25306265</v>
      </c>
      <c r="C6" s="9">
        <v>25924924</v>
      </c>
      <c r="D6" s="9">
        <v>26094924</v>
      </c>
      <c r="E6" s="9">
        <v>25694924</v>
      </c>
      <c r="F6" s="9">
        <v>25694924</v>
      </c>
    </row>
    <row r="7" spans="1:6" ht="12.75">
      <c r="A7" s="7">
        <v>1011</v>
      </c>
      <c r="B7" s="9">
        <v>5180000</v>
      </c>
      <c r="C7" s="9">
        <v>5780000</v>
      </c>
      <c r="D7" s="9">
        <v>5780000</v>
      </c>
      <c r="E7" s="9">
        <v>5780000</v>
      </c>
      <c r="F7" s="9">
        <v>5780000</v>
      </c>
    </row>
    <row r="8" spans="1:6" ht="12.75">
      <c r="A8" s="8" t="s">
        <v>54</v>
      </c>
      <c r="B8" s="9">
        <v>5180000</v>
      </c>
      <c r="C8" s="9">
        <v>5780000</v>
      </c>
      <c r="D8" s="9">
        <v>5780000</v>
      </c>
      <c r="E8" s="9">
        <v>5780000</v>
      </c>
      <c r="F8" s="9">
        <v>5780000</v>
      </c>
    </row>
    <row r="9" spans="1:6" ht="12.75">
      <c r="A9" s="7">
        <v>1014</v>
      </c>
      <c r="B9" s="9">
        <v>86167</v>
      </c>
      <c r="C9" s="9">
        <v>90000</v>
      </c>
      <c r="D9" s="9">
        <v>90000</v>
      </c>
      <c r="E9" s="9">
        <v>90000</v>
      </c>
      <c r="F9" s="9">
        <v>90000</v>
      </c>
    </row>
    <row r="10" spans="1:6" ht="12.75">
      <c r="A10" s="8" t="s">
        <v>55</v>
      </c>
      <c r="B10" s="9">
        <v>86167</v>
      </c>
      <c r="C10" s="9">
        <v>90000</v>
      </c>
      <c r="D10" s="9">
        <v>90000</v>
      </c>
      <c r="E10" s="9">
        <v>90000</v>
      </c>
      <c r="F10" s="9">
        <v>90000</v>
      </c>
    </row>
    <row r="11" spans="1:6" ht="12.75">
      <c r="A11" s="7">
        <v>1020</v>
      </c>
      <c r="B11" s="9">
        <v>606000</v>
      </c>
      <c r="C11" s="9">
        <v>500000</v>
      </c>
      <c r="D11" s="9">
        <v>500000</v>
      </c>
      <c r="E11" s="9">
        <v>450000</v>
      </c>
      <c r="F11" s="9">
        <v>450000</v>
      </c>
    </row>
    <row r="12" spans="1:6" ht="12.75">
      <c r="A12" s="8" t="s">
        <v>56</v>
      </c>
      <c r="B12" s="9">
        <v>606000</v>
      </c>
      <c r="C12" s="9">
        <v>500000</v>
      </c>
      <c r="D12" s="9">
        <v>500000</v>
      </c>
      <c r="E12" s="9">
        <v>450000</v>
      </c>
      <c r="F12" s="9">
        <v>450000</v>
      </c>
    </row>
    <row r="13" spans="1:6" ht="12.75">
      <c r="A13" s="7">
        <v>1021</v>
      </c>
      <c r="B13" s="9">
        <v>650000</v>
      </c>
      <c r="C13" s="9">
        <v>593000</v>
      </c>
      <c r="D13" s="9">
        <v>593000</v>
      </c>
      <c r="E13" s="9">
        <v>493000</v>
      </c>
      <c r="F13" s="9">
        <v>493000</v>
      </c>
    </row>
    <row r="14" spans="1:6" ht="12.75">
      <c r="A14" s="8" t="s">
        <v>104</v>
      </c>
      <c r="B14" s="9">
        <v>650000</v>
      </c>
      <c r="C14" s="9">
        <v>593000</v>
      </c>
      <c r="D14" s="9">
        <v>593000</v>
      </c>
      <c r="E14" s="9">
        <v>493000</v>
      </c>
      <c r="F14" s="9">
        <v>493000</v>
      </c>
    </row>
    <row r="15" spans="1:6" ht="12.75">
      <c r="A15" s="7">
        <v>1030</v>
      </c>
      <c r="B15" s="9">
        <v>100000</v>
      </c>
      <c r="C15" s="9">
        <v>80000</v>
      </c>
      <c r="D15" s="9">
        <v>80000</v>
      </c>
      <c r="E15" s="9">
        <v>80000</v>
      </c>
      <c r="F15" s="9">
        <v>80000</v>
      </c>
    </row>
    <row r="16" spans="1:6" ht="12.75">
      <c r="A16" s="8" t="s">
        <v>84</v>
      </c>
      <c r="B16" s="9">
        <v>100000</v>
      </c>
      <c r="C16" s="9">
        <v>80000</v>
      </c>
      <c r="D16" s="9">
        <v>80000</v>
      </c>
      <c r="E16" s="9">
        <v>80000</v>
      </c>
      <c r="F16" s="9">
        <v>80000</v>
      </c>
    </row>
    <row r="17" spans="1:6" ht="12.75">
      <c r="A17" s="7">
        <v>1040</v>
      </c>
      <c r="B17" s="9">
        <v>50000</v>
      </c>
      <c r="C17" s="9">
        <v>104000</v>
      </c>
      <c r="D17" s="9">
        <v>104000</v>
      </c>
      <c r="E17" s="9">
        <v>104000</v>
      </c>
      <c r="F17" s="9">
        <v>104000</v>
      </c>
    </row>
    <row r="18" spans="1:6" ht="12.75">
      <c r="A18" s="8" t="s">
        <v>57</v>
      </c>
      <c r="B18" s="9">
        <v>50000</v>
      </c>
      <c r="C18" s="9">
        <v>104000</v>
      </c>
      <c r="D18" s="9">
        <v>104000</v>
      </c>
      <c r="E18" s="9">
        <v>104000</v>
      </c>
      <c r="F18" s="9">
        <v>104000</v>
      </c>
    </row>
    <row r="19" spans="1:6" ht="12.75">
      <c r="A19" s="7">
        <v>1050</v>
      </c>
      <c r="B19" s="9">
        <v>735000</v>
      </c>
      <c r="C19" s="9">
        <v>1367000</v>
      </c>
      <c r="D19" s="9">
        <v>1151000</v>
      </c>
      <c r="E19" s="9">
        <v>951000</v>
      </c>
      <c r="F19" s="9">
        <v>735000</v>
      </c>
    </row>
    <row r="20" spans="1:6" ht="12.75">
      <c r="A20" s="8" t="s">
        <v>14</v>
      </c>
      <c r="B20" s="9">
        <v>735000</v>
      </c>
      <c r="C20" s="9">
        <v>1367000</v>
      </c>
      <c r="D20" s="9">
        <v>1151000</v>
      </c>
      <c r="E20" s="9">
        <v>951000</v>
      </c>
      <c r="F20" s="9">
        <v>735000</v>
      </c>
    </row>
    <row r="21" spans="1:6" ht="12.75">
      <c r="A21" s="7">
        <v>1051</v>
      </c>
      <c r="B21" s="9">
        <v>15000</v>
      </c>
      <c r="C21" s="9">
        <v>15000</v>
      </c>
      <c r="D21" s="9">
        <v>15000</v>
      </c>
      <c r="E21" s="9">
        <v>15000</v>
      </c>
      <c r="F21" s="9">
        <v>15000</v>
      </c>
    </row>
    <row r="22" spans="1:6" ht="12.75">
      <c r="A22" s="8" t="s">
        <v>105</v>
      </c>
      <c r="B22" s="9">
        <v>15000</v>
      </c>
      <c r="C22" s="9">
        <v>15000</v>
      </c>
      <c r="D22" s="9">
        <v>15000</v>
      </c>
      <c r="E22" s="9">
        <v>15000</v>
      </c>
      <c r="F22" s="9">
        <v>15000</v>
      </c>
    </row>
    <row r="23" spans="1:6" ht="12.75">
      <c r="A23" s="7">
        <v>1080</v>
      </c>
      <c r="B23" s="9">
        <v>732020</v>
      </c>
      <c r="C23" s="9">
        <v>727702.5</v>
      </c>
      <c r="D23" s="9">
        <v>727702.5</v>
      </c>
      <c r="E23" s="9">
        <v>727702.5</v>
      </c>
      <c r="F23" s="9">
        <v>727702.5</v>
      </c>
    </row>
    <row r="24" spans="1:6" ht="12.75">
      <c r="A24" s="8" t="s">
        <v>0</v>
      </c>
      <c r="B24" s="9">
        <v>732020</v>
      </c>
      <c r="C24" s="9">
        <v>727702.5</v>
      </c>
      <c r="D24" s="9">
        <v>727702.5</v>
      </c>
      <c r="E24" s="9">
        <v>727702.5</v>
      </c>
      <c r="F24" s="9">
        <v>727702.5</v>
      </c>
    </row>
    <row r="25" spans="1:6" ht="12.75">
      <c r="A25" s="7">
        <v>1089</v>
      </c>
      <c r="B25" s="9">
        <v>239000</v>
      </c>
      <c r="C25" s="9">
        <v>170000</v>
      </c>
      <c r="D25" s="9">
        <v>170000</v>
      </c>
      <c r="E25" s="9">
        <v>170000</v>
      </c>
      <c r="F25" s="9">
        <v>170000</v>
      </c>
    </row>
    <row r="26" spans="1:6" ht="12.75">
      <c r="A26" s="8" t="s">
        <v>91</v>
      </c>
      <c r="B26" s="9">
        <v>239000</v>
      </c>
      <c r="C26" s="9">
        <v>170000</v>
      </c>
      <c r="D26" s="9">
        <v>170000</v>
      </c>
      <c r="E26" s="9">
        <v>170000</v>
      </c>
      <c r="F26" s="9">
        <v>170000</v>
      </c>
    </row>
    <row r="27" spans="1:6" ht="12.75">
      <c r="A27" s="7">
        <v>1090</v>
      </c>
      <c r="B27" s="9">
        <v>4013102</v>
      </c>
      <c r="C27" s="9">
        <v>4361816</v>
      </c>
      <c r="D27" s="9">
        <v>4339816</v>
      </c>
      <c r="E27" s="9">
        <v>4339816</v>
      </c>
      <c r="F27" s="9">
        <v>4339816</v>
      </c>
    </row>
    <row r="28" spans="1:6" ht="12.75">
      <c r="A28" s="8" t="s">
        <v>1</v>
      </c>
      <c r="B28" s="9">
        <v>4013102</v>
      </c>
      <c r="C28" s="9">
        <v>4361816</v>
      </c>
      <c r="D28" s="9">
        <v>4339816</v>
      </c>
      <c r="E28" s="9">
        <v>4339816</v>
      </c>
      <c r="F28" s="9">
        <v>4339816</v>
      </c>
    </row>
    <row r="29" spans="1:6" ht="12.75">
      <c r="A29" s="7">
        <v>1091</v>
      </c>
      <c r="B29" s="9">
        <v>647500</v>
      </c>
      <c r="C29" s="9">
        <v>995000</v>
      </c>
      <c r="D29" s="9">
        <v>995000</v>
      </c>
      <c r="E29" s="9">
        <v>995000</v>
      </c>
      <c r="F29" s="9">
        <v>995000</v>
      </c>
    </row>
    <row r="30" spans="1:6" ht="12.75">
      <c r="A30" s="8" t="s">
        <v>58</v>
      </c>
      <c r="B30" s="9">
        <v>647500</v>
      </c>
      <c r="C30" s="9">
        <v>995000</v>
      </c>
      <c r="D30" s="9">
        <v>995000</v>
      </c>
      <c r="E30" s="9">
        <v>995000</v>
      </c>
      <c r="F30" s="9">
        <v>995000</v>
      </c>
    </row>
    <row r="31" spans="1:6" ht="12.75">
      <c r="A31" s="7">
        <v>1092</v>
      </c>
      <c r="B31" s="9">
        <v>51582</v>
      </c>
      <c r="C31" s="9">
        <v>51582</v>
      </c>
      <c r="D31" s="9">
        <v>51582</v>
      </c>
      <c r="E31" s="9">
        <v>51582</v>
      </c>
      <c r="F31" s="9">
        <v>51582</v>
      </c>
    </row>
    <row r="32" spans="1:6" ht="12.75">
      <c r="A32" s="8" t="s">
        <v>90</v>
      </c>
      <c r="B32" s="9">
        <v>51582</v>
      </c>
      <c r="C32" s="9">
        <v>51582</v>
      </c>
      <c r="D32" s="9">
        <v>51582</v>
      </c>
      <c r="E32" s="9">
        <v>51582</v>
      </c>
      <c r="F32" s="9">
        <v>51582</v>
      </c>
    </row>
    <row r="33" spans="1:6" ht="12.75">
      <c r="A33" s="7">
        <v>1099</v>
      </c>
      <c r="B33" s="9">
        <v>1957178</v>
      </c>
      <c r="C33" s="9">
        <v>2009142.62</v>
      </c>
      <c r="D33" s="9">
        <v>1997442.62</v>
      </c>
      <c r="E33" s="9">
        <v>1997442.62</v>
      </c>
      <c r="F33" s="9">
        <v>1997442.62</v>
      </c>
    </row>
    <row r="34" spans="1:6" ht="12.75">
      <c r="A34" s="8" t="s">
        <v>2</v>
      </c>
      <c r="B34" s="9">
        <v>1957178</v>
      </c>
      <c r="C34" s="9">
        <v>2009142.62</v>
      </c>
      <c r="D34" s="9">
        <v>1997442.62</v>
      </c>
      <c r="E34" s="9">
        <v>1997442.62</v>
      </c>
      <c r="F34" s="9">
        <v>1997442.62</v>
      </c>
    </row>
    <row r="35" spans="1:6" ht="12.75">
      <c r="A35" s="7">
        <v>1100</v>
      </c>
      <c r="B35" s="9">
        <v>111722</v>
      </c>
      <c r="C35" s="9">
        <v>108799.5</v>
      </c>
      <c r="D35" s="9">
        <v>108799.5</v>
      </c>
      <c r="E35" s="9">
        <v>108799.5</v>
      </c>
      <c r="F35" s="9">
        <v>108799.5</v>
      </c>
    </row>
    <row r="36" spans="1:6" ht="12.75">
      <c r="A36" s="8" t="s">
        <v>15</v>
      </c>
      <c r="B36" s="9">
        <v>111722</v>
      </c>
      <c r="C36" s="9">
        <v>108799.5</v>
      </c>
      <c r="D36" s="9">
        <v>108799.5</v>
      </c>
      <c r="E36" s="9">
        <v>108799.5</v>
      </c>
      <c r="F36" s="9">
        <v>108799.5</v>
      </c>
    </row>
    <row r="37" spans="1:6" ht="12.75">
      <c r="A37" s="7">
        <v>1101</v>
      </c>
      <c r="B37" s="9">
        <v>16000</v>
      </c>
      <c r="C37" s="9">
        <v>16000</v>
      </c>
      <c r="D37" s="9">
        <v>16000</v>
      </c>
      <c r="E37" s="9">
        <v>16000</v>
      </c>
      <c r="F37" s="9">
        <v>16000</v>
      </c>
    </row>
    <row r="38" spans="1:6" ht="12.75">
      <c r="A38" s="8" t="s">
        <v>27</v>
      </c>
      <c r="B38" s="9">
        <v>16000</v>
      </c>
      <c r="C38" s="9">
        <v>16000</v>
      </c>
      <c r="D38" s="9">
        <v>16000</v>
      </c>
      <c r="E38" s="9">
        <v>16000</v>
      </c>
      <c r="F38" s="9">
        <v>16000</v>
      </c>
    </row>
    <row r="39" spans="1:6" ht="12.75">
      <c r="A39" s="7">
        <v>1102</v>
      </c>
      <c r="B39" s="9">
        <v>73000</v>
      </c>
      <c r="C39" s="9">
        <v>76845</v>
      </c>
      <c r="D39" s="9">
        <v>76845</v>
      </c>
      <c r="E39" s="9">
        <v>76845</v>
      </c>
      <c r="F39" s="9">
        <v>76845</v>
      </c>
    </row>
    <row r="40" spans="1:6" ht="12.75">
      <c r="A40" s="8" t="s">
        <v>229</v>
      </c>
      <c r="B40" s="9">
        <v>1000</v>
      </c>
      <c r="C40" s="9">
        <v>1500</v>
      </c>
      <c r="D40" s="9">
        <v>1500</v>
      </c>
      <c r="E40" s="9">
        <v>1500</v>
      </c>
      <c r="F40" s="9">
        <v>1500</v>
      </c>
    </row>
    <row r="41" spans="1:6" ht="12.75">
      <c r="A41" s="8" t="s">
        <v>3</v>
      </c>
      <c r="B41" s="9">
        <v>72000</v>
      </c>
      <c r="C41" s="9">
        <v>75345</v>
      </c>
      <c r="D41" s="9">
        <v>75345</v>
      </c>
      <c r="E41" s="9">
        <v>75345</v>
      </c>
      <c r="F41" s="9">
        <v>75345</v>
      </c>
    </row>
    <row r="42" spans="1:6" ht="12.75">
      <c r="A42" s="7">
        <v>1103</v>
      </c>
      <c r="B42" s="9">
        <v>5000</v>
      </c>
      <c r="C42" s="9">
        <v>5000</v>
      </c>
      <c r="D42" s="9">
        <v>5000</v>
      </c>
      <c r="E42" s="9">
        <v>5000</v>
      </c>
      <c r="F42" s="9">
        <v>5000</v>
      </c>
    </row>
    <row r="43" spans="1:6" ht="12.75">
      <c r="A43" s="8" t="s">
        <v>116</v>
      </c>
      <c r="B43" s="9">
        <v>5000</v>
      </c>
      <c r="C43" s="9">
        <v>5000</v>
      </c>
      <c r="D43" s="9">
        <v>5000</v>
      </c>
      <c r="E43" s="9">
        <v>5000</v>
      </c>
      <c r="F43" s="9">
        <v>5000</v>
      </c>
    </row>
    <row r="44" spans="1:6" ht="12.75">
      <c r="A44" s="7">
        <v>1105</v>
      </c>
      <c r="B44" s="9">
        <v>33120</v>
      </c>
      <c r="C44" s="9">
        <v>40000</v>
      </c>
      <c r="D44" s="9">
        <v>40000</v>
      </c>
      <c r="E44" s="9">
        <v>40000</v>
      </c>
      <c r="F44" s="9">
        <v>40000</v>
      </c>
    </row>
    <row r="45" spans="1:6" ht="12.75">
      <c r="A45" s="8" t="s">
        <v>85</v>
      </c>
      <c r="B45" s="9">
        <v>33120</v>
      </c>
      <c r="C45" s="9">
        <v>40000</v>
      </c>
      <c r="D45" s="9">
        <v>40000</v>
      </c>
      <c r="E45" s="9">
        <v>40000</v>
      </c>
      <c r="F45" s="9">
        <v>40000</v>
      </c>
    </row>
    <row r="46" spans="1:6" ht="12.75">
      <c r="A46" s="7">
        <v>1106</v>
      </c>
      <c r="B46" s="9">
        <v>15000</v>
      </c>
      <c r="C46" s="9">
        <v>15000</v>
      </c>
      <c r="D46" s="9">
        <v>15000</v>
      </c>
      <c r="E46" s="9">
        <v>15000</v>
      </c>
      <c r="F46" s="9">
        <v>15000</v>
      </c>
    </row>
    <row r="47" spans="1:6" ht="12.75">
      <c r="A47" s="8" t="s">
        <v>59</v>
      </c>
      <c r="B47" s="9">
        <v>15000</v>
      </c>
      <c r="C47" s="9">
        <v>15000</v>
      </c>
      <c r="D47" s="9">
        <v>15000</v>
      </c>
      <c r="E47" s="9">
        <v>15000</v>
      </c>
      <c r="F47" s="9">
        <v>15000</v>
      </c>
    </row>
    <row r="48" spans="1:6" ht="12.75">
      <c r="A48" s="7">
        <v>1107</v>
      </c>
      <c r="B48" s="9">
        <v>170000</v>
      </c>
      <c r="C48" s="9">
        <v>170000</v>
      </c>
      <c r="D48" s="9">
        <v>170000</v>
      </c>
      <c r="E48" s="9">
        <v>170000</v>
      </c>
      <c r="F48" s="9">
        <v>170000</v>
      </c>
    </row>
    <row r="49" spans="1:6" ht="12.75">
      <c r="A49" s="8" t="s">
        <v>60</v>
      </c>
      <c r="B49" s="9">
        <v>170000</v>
      </c>
      <c r="C49" s="9">
        <v>170000</v>
      </c>
      <c r="D49" s="9">
        <v>170000</v>
      </c>
      <c r="E49" s="9">
        <v>170000</v>
      </c>
      <c r="F49" s="9">
        <v>170000</v>
      </c>
    </row>
    <row r="50" spans="1:6" ht="12.75">
      <c r="A50" s="7">
        <v>1108</v>
      </c>
      <c r="B50" s="9">
        <v>5000</v>
      </c>
      <c r="C50" s="9">
        <v>5000</v>
      </c>
      <c r="D50" s="9">
        <v>5000</v>
      </c>
      <c r="E50" s="9">
        <v>5000</v>
      </c>
      <c r="F50" s="9">
        <v>5000</v>
      </c>
    </row>
    <row r="51" spans="1:6" ht="12.75">
      <c r="A51" s="8" t="s">
        <v>61</v>
      </c>
      <c r="B51" s="9">
        <v>5000</v>
      </c>
      <c r="C51" s="9">
        <v>5000</v>
      </c>
      <c r="D51" s="9">
        <v>5000</v>
      </c>
      <c r="E51" s="9">
        <v>5000</v>
      </c>
      <c r="F51" s="9">
        <v>5000</v>
      </c>
    </row>
    <row r="52" spans="1:6" ht="12.75">
      <c r="A52" s="7">
        <v>1110</v>
      </c>
      <c r="B52" s="9">
        <v>278000</v>
      </c>
      <c r="C52" s="9">
        <v>273000</v>
      </c>
      <c r="D52" s="9">
        <v>273000</v>
      </c>
      <c r="E52" s="9">
        <v>273000</v>
      </c>
      <c r="F52" s="9">
        <v>273000</v>
      </c>
    </row>
    <row r="53" spans="1:6" ht="12.75">
      <c r="A53" s="8" t="s">
        <v>18</v>
      </c>
      <c r="B53" s="9">
        <v>240000</v>
      </c>
      <c r="C53" s="9">
        <v>235000</v>
      </c>
      <c r="D53" s="9">
        <v>235000</v>
      </c>
      <c r="E53" s="9">
        <v>235000</v>
      </c>
      <c r="F53" s="9">
        <v>235000</v>
      </c>
    </row>
    <row r="54" spans="1:6" ht="12.75">
      <c r="A54" s="8" t="s">
        <v>95</v>
      </c>
      <c r="B54" s="9">
        <v>38000</v>
      </c>
      <c r="C54" s="9">
        <v>38000</v>
      </c>
      <c r="D54" s="9">
        <v>38000</v>
      </c>
      <c r="E54" s="9">
        <v>38000</v>
      </c>
      <c r="F54" s="9">
        <v>38000</v>
      </c>
    </row>
    <row r="55" spans="1:6" ht="12.75">
      <c r="A55" s="7">
        <v>1114</v>
      </c>
      <c r="B55" s="9">
        <v>211000</v>
      </c>
      <c r="C55" s="9">
        <v>211000</v>
      </c>
      <c r="D55" s="9">
        <v>211000</v>
      </c>
      <c r="E55" s="9">
        <v>211000</v>
      </c>
      <c r="F55" s="9">
        <v>211000</v>
      </c>
    </row>
    <row r="56" spans="1:6" ht="12.75">
      <c r="A56" s="8" t="s">
        <v>97</v>
      </c>
      <c r="B56" s="9">
        <v>211000</v>
      </c>
      <c r="C56" s="9">
        <v>211000</v>
      </c>
      <c r="D56" s="9">
        <v>211000</v>
      </c>
      <c r="E56" s="9">
        <v>211000</v>
      </c>
      <c r="F56" s="9">
        <v>211000</v>
      </c>
    </row>
    <row r="57" spans="1:6" ht="12.75">
      <c r="A57" s="7">
        <v>1115</v>
      </c>
      <c r="B57" s="9">
        <v>541100</v>
      </c>
      <c r="C57" s="9">
        <v>508425</v>
      </c>
      <c r="D57" s="9">
        <v>508425</v>
      </c>
      <c r="E57" s="9">
        <v>508425</v>
      </c>
      <c r="F57" s="9">
        <v>508425</v>
      </c>
    </row>
    <row r="58" spans="1:6" ht="12.75">
      <c r="A58" s="8" t="s">
        <v>230</v>
      </c>
      <c r="B58" s="9">
        <v>3000</v>
      </c>
      <c r="C58" s="9">
        <v>3000</v>
      </c>
      <c r="D58" s="9">
        <v>3000</v>
      </c>
      <c r="E58" s="9">
        <v>3000</v>
      </c>
      <c r="F58" s="9">
        <v>3000</v>
      </c>
    </row>
    <row r="59" spans="1:6" ht="12.75">
      <c r="A59" s="8" t="s">
        <v>4</v>
      </c>
      <c r="B59" s="9">
        <v>538100</v>
      </c>
      <c r="C59" s="9">
        <v>505425</v>
      </c>
      <c r="D59" s="9">
        <v>505425</v>
      </c>
      <c r="E59" s="9">
        <v>505425</v>
      </c>
      <c r="F59" s="9">
        <v>505425</v>
      </c>
    </row>
    <row r="60" spans="1:6" ht="12.75">
      <c r="A60" s="7">
        <v>1120</v>
      </c>
      <c r="B60" s="9">
        <v>353830</v>
      </c>
      <c r="C60" s="9">
        <v>382362.5</v>
      </c>
      <c r="D60" s="9">
        <v>392362.5</v>
      </c>
      <c r="E60" s="9">
        <v>392362.5</v>
      </c>
      <c r="F60" s="9">
        <v>392362.5</v>
      </c>
    </row>
    <row r="61" spans="1:6" ht="12.75">
      <c r="A61" s="8" t="s">
        <v>240</v>
      </c>
      <c r="B61" s="9">
        <v>0</v>
      </c>
      <c r="C61" s="9">
        <v>20000</v>
      </c>
      <c r="D61" s="9">
        <v>20000</v>
      </c>
      <c r="E61" s="9">
        <v>20000</v>
      </c>
      <c r="F61" s="9">
        <v>20000</v>
      </c>
    </row>
    <row r="62" spans="1:6" ht="12.75">
      <c r="A62" s="8" t="s">
        <v>31</v>
      </c>
      <c r="B62" s="9">
        <v>352830</v>
      </c>
      <c r="C62" s="9">
        <v>361362.5</v>
      </c>
      <c r="D62" s="9">
        <v>361362.5</v>
      </c>
      <c r="E62" s="9">
        <v>361362.5</v>
      </c>
      <c r="F62" s="9">
        <v>361362.5</v>
      </c>
    </row>
    <row r="63" spans="1:6" ht="12.75">
      <c r="A63" s="8" t="s">
        <v>231</v>
      </c>
      <c r="B63" s="9">
        <v>1000</v>
      </c>
      <c r="C63" s="9">
        <v>1000</v>
      </c>
      <c r="D63" s="9">
        <v>1000</v>
      </c>
      <c r="E63" s="9">
        <v>1000</v>
      </c>
      <c r="F63" s="9">
        <v>1000</v>
      </c>
    </row>
    <row r="64" spans="1:6" ht="12.75">
      <c r="A64" s="8" t="s">
        <v>390</v>
      </c>
      <c r="B64" s="9"/>
      <c r="C64" s="9"/>
      <c r="D64" s="9">
        <v>10000</v>
      </c>
      <c r="E64" s="9">
        <v>10000</v>
      </c>
      <c r="F64" s="9">
        <v>10000</v>
      </c>
    </row>
    <row r="65" spans="1:6" ht="12.75">
      <c r="A65" s="7">
        <v>1128</v>
      </c>
      <c r="B65" s="9">
        <v>130000</v>
      </c>
      <c r="C65" s="9">
        <v>75000</v>
      </c>
      <c r="D65" s="9">
        <v>75000</v>
      </c>
      <c r="E65" s="9">
        <v>75000</v>
      </c>
      <c r="F65" s="9">
        <v>75000</v>
      </c>
    </row>
    <row r="66" spans="1:6" ht="12.75">
      <c r="A66" s="8" t="s">
        <v>106</v>
      </c>
      <c r="B66" s="9">
        <v>130000</v>
      </c>
      <c r="C66" s="9">
        <v>75000</v>
      </c>
      <c r="D66" s="9">
        <v>75000</v>
      </c>
      <c r="E66" s="9">
        <v>75000</v>
      </c>
      <c r="F66" s="9">
        <v>75000</v>
      </c>
    </row>
    <row r="67" spans="1:6" ht="12.75">
      <c r="A67" s="7">
        <v>1129</v>
      </c>
      <c r="B67" s="9">
        <v>85000</v>
      </c>
      <c r="C67" s="9">
        <v>85000</v>
      </c>
      <c r="D67" s="9">
        <v>85000</v>
      </c>
      <c r="E67" s="9">
        <v>85000</v>
      </c>
      <c r="F67" s="9">
        <v>85000</v>
      </c>
    </row>
    <row r="68" spans="1:6" ht="12.75">
      <c r="A68" s="8" t="s">
        <v>28</v>
      </c>
      <c r="B68" s="9">
        <v>40000</v>
      </c>
      <c r="C68" s="9">
        <v>40000</v>
      </c>
      <c r="D68" s="9">
        <v>40000</v>
      </c>
      <c r="E68" s="9">
        <v>40000</v>
      </c>
      <c r="F68" s="9">
        <v>40000</v>
      </c>
    </row>
    <row r="69" spans="1:6" ht="12.75">
      <c r="A69" s="8" t="s">
        <v>298</v>
      </c>
      <c r="B69" s="9">
        <v>45000</v>
      </c>
      <c r="C69" s="9">
        <v>45000</v>
      </c>
      <c r="D69" s="9">
        <v>45000</v>
      </c>
      <c r="E69" s="9">
        <v>45000</v>
      </c>
      <c r="F69" s="9">
        <v>45000</v>
      </c>
    </row>
    <row r="70" spans="1:6" ht="12.75">
      <c r="A70" s="7">
        <v>1130</v>
      </c>
      <c r="B70" s="9">
        <v>135000</v>
      </c>
      <c r="C70" s="9">
        <v>145170</v>
      </c>
      <c r="D70" s="9">
        <v>145170</v>
      </c>
      <c r="E70" s="9">
        <v>145170</v>
      </c>
      <c r="F70" s="9">
        <v>145170</v>
      </c>
    </row>
    <row r="71" spans="1:6" ht="12.75">
      <c r="A71" s="8" t="s">
        <v>238</v>
      </c>
      <c r="B71" s="9">
        <v>0</v>
      </c>
      <c r="C71" s="9">
        <v>10000</v>
      </c>
      <c r="D71" s="9">
        <v>10000</v>
      </c>
      <c r="E71" s="9">
        <v>10000</v>
      </c>
      <c r="F71" s="9">
        <v>10000</v>
      </c>
    </row>
    <row r="72" spans="1:6" ht="12.75">
      <c r="A72" s="8" t="s">
        <v>16</v>
      </c>
      <c r="B72" s="9">
        <v>135000</v>
      </c>
      <c r="C72" s="9">
        <v>135170</v>
      </c>
      <c r="D72" s="9">
        <v>135170</v>
      </c>
      <c r="E72" s="9">
        <v>135170</v>
      </c>
      <c r="F72" s="9">
        <v>135170</v>
      </c>
    </row>
    <row r="73" spans="1:6" ht="12.75">
      <c r="A73" s="7">
        <v>1131</v>
      </c>
      <c r="B73" s="9">
        <v>374900</v>
      </c>
      <c r="C73" s="9">
        <v>493201.25</v>
      </c>
      <c r="D73" s="9">
        <v>493201.25</v>
      </c>
      <c r="E73" s="9">
        <v>493201.25</v>
      </c>
      <c r="F73" s="9">
        <v>493201.25</v>
      </c>
    </row>
    <row r="74" spans="1:6" ht="12.75">
      <c r="A74" s="8" t="s">
        <v>19</v>
      </c>
      <c r="B74" s="9">
        <v>374900</v>
      </c>
      <c r="C74" s="9">
        <v>493201.25</v>
      </c>
      <c r="D74" s="9">
        <v>493201.25</v>
      </c>
      <c r="E74" s="9">
        <v>493201.25</v>
      </c>
      <c r="F74" s="9">
        <v>493201.25</v>
      </c>
    </row>
    <row r="75" spans="1:6" ht="12.75">
      <c r="A75" s="7">
        <v>1132</v>
      </c>
      <c r="B75" s="9">
        <v>24000</v>
      </c>
      <c r="C75" s="9">
        <v>24000</v>
      </c>
      <c r="D75" s="9">
        <v>24000</v>
      </c>
      <c r="E75" s="9">
        <v>24000</v>
      </c>
      <c r="F75" s="9">
        <v>24000</v>
      </c>
    </row>
    <row r="76" spans="1:6" ht="12.75">
      <c r="A76" s="8" t="s">
        <v>45</v>
      </c>
      <c r="B76" s="9">
        <v>24000</v>
      </c>
      <c r="C76" s="9">
        <v>24000</v>
      </c>
      <c r="D76" s="9">
        <v>24000</v>
      </c>
      <c r="E76" s="9">
        <v>24000</v>
      </c>
      <c r="F76" s="9">
        <v>24000</v>
      </c>
    </row>
    <row r="77" spans="1:6" ht="12.75">
      <c r="A77" s="7">
        <v>1140</v>
      </c>
      <c r="B77" s="9">
        <v>217000</v>
      </c>
      <c r="C77" s="9">
        <v>165890</v>
      </c>
      <c r="D77" s="9">
        <v>165890</v>
      </c>
      <c r="E77" s="9">
        <v>165890</v>
      </c>
      <c r="F77" s="9">
        <v>165890</v>
      </c>
    </row>
    <row r="78" spans="1:6" ht="12.75">
      <c r="A78" s="8" t="s">
        <v>5</v>
      </c>
      <c r="B78" s="9">
        <v>216000</v>
      </c>
      <c r="C78" s="9">
        <v>164890</v>
      </c>
      <c r="D78" s="9">
        <v>164890</v>
      </c>
      <c r="E78" s="9">
        <v>164890</v>
      </c>
      <c r="F78" s="9">
        <v>164890</v>
      </c>
    </row>
    <row r="79" spans="1:6" ht="12.75">
      <c r="A79" s="8" t="s">
        <v>232</v>
      </c>
      <c r="B79" s="9">
        <v>1000</v>
      </c>
      <c r="C79" s="9">
        <v>1000</v>
      </c>
      <c r="D79" s="9">
        <v>1000</v>
      </c>
      <c r="E79" s="9">
        <v>1000</v>
      </c>
      <c r="F79" s="9">
        <v>1000</v>
      </c>
    </row>
    <row r="80" spans="1:6" ht="12.75">
      <c r="A80" s="7">
        <v>1141</v>
      </c>
      <c r="B80" s="9">
        <v>21000</v>
      </c>
      <c r="C80" s="9">
        <v>21520</v>
      </c>
      <c r="D80" s="9">
        <v>21520</v>
      </c>
      <c r="E80" s="9">
        <v>21520</v>
      </c>
      <c r="F80" s="9">
        <v>21520</v>
      </c>
    </row>
    <row r="81" spans="1:6" ht="12.75">
      <c r="A81" s="8" t="s">
        <v>6</v>
      </c>
      <c r="B81" s="9">
        <v>21000</v>
      </c>
      <c r="C81" s="9">
        <v>21520</v>
      </c>
      <c r="D81" s="9">
        <v>21520</v>
      </c>
      <c r="E81" s="9">
        <v>21520</v>
      </c>
      <c r="F81" s="9">
        <v>21520</v>
      </c>
    </row>
    <row r="82" spans="1:6" ht="12.75">
      <c r="A82" s="7">
        <v>1150</v>
      </c>
      <c r="B82" s="9">
        <v>833000</v>
      </c>
      <c r="C82" s="9">
        <v>698390</v>
      </c>
      <c r="D82" s="9">
        <v>698390</v>
      </c>
      <c r="E82" s="9">
        <v>698390</v>
      </c>
      <c r="F82" s="9">
        <v>698390</v>
      </c>
    </row>
    <row r="83" spans="1:6" ht="12.75">
      <c r="A83" s="8" t="s">
        <v>233</v>
      </c>
      <c r="B83" s="9">
        <v>20000</v>
      </c>
      <c r="C83" s="9">
        <v>35000</v>
      </c>
      <c r="D83" s="9">
        <v>35000</v>
      </c>
      <c r="E83" s="9">
        <v>35000</v>
      </c>
      <c r="F83" s="9">
        <v>35000</v>
      </c>
    </row>
    <row r="84" spans="1:6" ht="12.75">
      <c r="A84" s="8" t="s">
        <v>7</v>
      </c>
      <c r="B84" s="9">
        <v>813000</v>
      </c>
      <c r="C84" s="9">
        <v>663390</v>
      </c>
      <c r="D84" s="9">
        <v>663390</v>
      </c>
      <c r="E84" s="9">
        <v>663390</v>
      </c>
      <c r="F84" s="9">
        <v>663390</v>
      </c>
    </row>
    <row r="85" spans="1:6" ht="12.75">
      <c r="A85" s="7">
        <v>1151</v>
      </c>
      <c r="B85" s="9">
        <v>20000</v>
      </c>
      <c r="C85" s="9">
        <v>20000</v>
      </c>
      <c r="D85" s="9">
        <v>20000</v>
      </c>
      <c r="E85" s="9">
        <v>20000</v>
      </c>
      <c r="F85" s="9">
        <v>20000</v>
      </c>
    </row>
    <row r="86" spans="1:6" ht="12.75">
      <c r="A86" s="8" t="s">
        <v>62</v>
      </c>
      <c r="B86" s="9">
        <v>20000</v>
      </c>
      <c r="C86" s="9">
        <v>20000</v>
      </c>
      <c r="D86" s="9">
        <v>20000</v>
      </c>
      <c r="E86" s="9">
        <v>20000</v>
      </c>
      <c r="F86" s="9">
        <v>20000</v>
      </c>
    </row>
    <row r="87" spans="1:6" ht="12.75">
      <c r="A87" s="7">
        <v>1160</v>
      </c>
      <c r="B87" s="9">
        <v>145600</v>
      </c>
      <c r="C87" s="9">
        <v>174637.5</v>
      </c>
      <c r="D87" s="9">
        <v>174637.5</v>
      </c>
      <c r="E87" s="9">
        <v>174637.5</v>
      </c>
      <c r="F87" s="9">
        <v>174637.5</v>
      </c>
    </row>
    <row r="88" spans="1:6" ht="12.75">
      <c r="A88" s="8" t="s">
        <v>8</v>
      </c>
      <c r="B88" s="9">
        <v>143000</v>
      </c>
      <c r="C88" s="9">
        <v>157637.5</v>
      </c>
      <c r="D88" s="9">
        <v>157637.5</v>
      </c>
      <c r="E88" s="9">
        <v>157637.5</v>
      </c>
      <c r="F88" s="9">
        <v>157637.5</v>
      </c>
    </row>
    <row r="89" spans="1:6" ht="12.75">
      <c r="A89" s="8" t="s">
        <v>234</v>
      </c>
      <c r="B89" s="9">
        <v>2600</v>
      </c>
      <c r="C89" s="9">
        <v>7000</v>
      </c>
      <c r="D89" s="9">
        <v>7000</v>
      </c>
      <c r="E89" s="9">
        <v>7000</v>
      </c>
      <c r="F89" s="9">
        <v>7000</v>
      </c>
    </row>
    <row r="90" spans="1:6" ht="12.75">
      <c r="A90" s="8" t="s">
        <v>237</v>
      </c>
      <c r="B90" s="9">
        <v>0</v>
      </c>
      <c r="C90" s="9">
        <v>10000</v>
      </c>
      <c r="D90" s="9">
        <v>10000</v>
      </c>
      <c r="E90" s="9">
        <v>10000</v>
      </c>
      <c r="F90" s="9">
        <v>10000</v>
      </c>
    </row>
    <row r="91" spans="1:6" ht="12.75">
      <c r="A91" s="7">
        <v>1165</v>
      </c>
      <c r="B91" s="9">
        <v>43500</v>
      </c>
      <c r="C91" s="9">
        <v>43000</v>
      </c>
      <c r="D91" s="9">
        <v>43000</v>
      </c>
      <c r="E91" s="9">
        <v>43000</v>
      </c>
      <c r="F91" s="9">
        <v>43000</v>
      </c>
    </row>
    <row r="92" spans="1:6" ht="12.75">
      <c r="A92" s="8" t="s">
        <v>20</v>
      </c>
      <c r="B92" s="9">
        <v>43500</v>
      </c>
      <c r="C92" s="9">
        <v>43000</v>
      </c>
      <c r="D92" s="9">
        <v>43000</v>
      </c>
      <c r="E92" s="9">
        <v>43000</v>
      </c>
      <c r="F92" s="9">
        <v>43000</v>
      </c>
    </row>
    <row r="93" spans="1:6" ht="12.75">
      <c r="A93" s="7">
        <v>1166</v>
      </c>
      <c r="B93" s="9">
        <v>33000</v>
      </c>
      <c r="C93" s="9">
        <v>17000</v>
      </c>
      <c r="D93" s="9">
        <v>17000</v>
      </c>
      <c r="E93" s="9">
        <v>17000</v>
      </c>
      <c r="F93" s="9">
        <v>17000</v>
      </c>
    </row>
    <row r="94" spans="1:6" ht="12.75">
      <c r="A94" s="8" t="s">
        <v>86</v>
      </c>
      <c r="B94" s="9">
        <v>33000</v>
      </c>
      <c r="C94" s="9">
        <v>17000</v>
      </c>
      <c r="D94" s="9">
        <v>17000</v>
      </c>
      <c r="E94" s="9">
        <v>17000</v>
      </c>
      <c r="F94" s="9">
        <v>17000</v>
      </c>
    </row>
    <row r="95" spans="1:6" ht="12.75">
      <c r="A95" s="7">
        <v>1167</v>
      </c>
      <c r="B95" s="9">
        <v>134400</v>
      </c>
      <c r="C95" s="9">
        <v>134400</v>
      </c>
      <c r="D95" s="9">
        <v>134400</v>
      </c>
      <c r="E95" s="9">
        <v>134400</v>
      </c>
      <c r="F95" s="9">
        <v>134400</v>
      </c>
    </row>
    <row r="96" spans="1:6" ht="12.75">
      <c r="A96" s="8" t="s">
        <v>101</v>
      </c>
      <c r="B96" s="9">
        <v>134400</v>
      </c>
      <c r="C96" s="9">
        <v>134400</v>
      </c>
      <c r="D96" s="9">
        <v>134400</v>
      </c>
      <c r="E96" s="9">
        <v>134400</v>
      </c>
      <c r="F96" s="9">
        <v>134400</v>
      </c>
    </row>
    <row r="97" spans="1:6" ht="12.75">
      <c r="A97" s="7">
        <v>1170</v>
      </c>
      <c r="B97" s="9">
        <v>133000</v>
      </c>
      <c r="C97" s="9">
        <v>133000</v>
      </c>
      <c r="D97" s="9">
        <v>133000</v>
      </c>
      <c r="E97" s="9">
        <v>133000</v>
      </c>
      <c r="F97" s="9">
        <v>133000</v>
      </c>
    </row>
    <row r="98" spans="1:6" ht="12.75">
      <c r="A98" s="8" t="s">
        <v>98</v>
      </c>
      <c r="B98" s="9">
        <v>133000</v>
      </c>
      <c r="C98" s="9">
        <v>133000</v>
      </c>
      <c r="D98" s="9">
        <v>133000</v>
      </c>
      <c r="E98" s="9">
        <v>133000</v>
      </c>
      <c r="F98" s="9">
        <v>133000</v>
      </c>
    </row>
    <row r="99" spans="1:6" ht="12.75">
      <c r="A99" s="7">
        <v>1171</v>
      </c>
      <c r="B99" s="9">
        <v>140000</v>
      </c>
      <c r="C99" s="9">
        <v>160000</v>
      </c>
      <c r="D99" s="9">
        <v>160000</v>
      </c>
      <c r="E99" s="9">
        <v>160000</v>
      </c>
      <c r="F99" s="9">
        <v>160000</v>
      </c>
    </row>
    <row r="100" spans="1:6" ht="12.75">
      <c r="A100" s="8" t="s">
        <v>76</v>
      </c>
      <c r="B100" s="9">
        <v>140000</v>
      </c>
      <c r="C100" s="9">
        <v>160000</v>
      </c>
      <c r="D100" s="9">
        <v>160000</v>
      </c>
      <c r="E100" s="9">
        <v>160000</v>
      </c>
      <c r="F100" s="9">
        <v>160000</v>
      </c>
    </row>
    <row r="101" spans="1:6" ht="12.75">
      <c r="A101" s="7">
        <v>1172</v>
      </c>
      <c r="B101" s="9">
        <v>362700</v>
      </c>
      <c r="C101" s="9">
        <v>333480</v>
      </c>
      <c r="D101" s="9">
        <v>333480</v>
      </c>
      <c r="E101" s="9">
        <v>333480</v>
      </c>
      <c r="F101" s="9">
        <v>333480</v>
      </c>
    </row>
    <row r="102" spans="1:6" ht="12.75">
      <c r="A102" s="8" t="s">
        <v>9</v>
      </c>
      <c r="B102" s="9">
        <v>356700</v>
      </c>
      <c r="C102" s="9">
        <v>321480</v>
      </c>
      <c r="D102" s="9">
        <v>321480</v>
      </c>
      <c r="E102" s="9">
        <v>321480</v>
      </c>
      <c r="F102" s="9">
        <v>321480</v>
      </c>
    </row>
    <row r="103" spans="1:6" ht="12.75">
      <c r="A103" s="8" t="s">
        <v>235</v>
      </c>
      <c r="B103" s="9">
        <v>6000</v>
      </c>
      <c r="C103" s="9">
        <v>12000</v>
      </c>
      <c r="D103" s="9">
        <v>12000</v>
      </c>
      <c r="E103" s="9">
        <v>12000</v>
      </c>
      <c r="F103" s="9">
        <v>12000</v>
      </c>
    </row>
    <row r="104" spans="1:6" ht="12.75">
      <c r="A104" s="7">
        <v>1173</v>
      </c>
      <c r="B104" s="9">
        <v>81000</v>
      </c>
      <c r="C104" s="9">
        <v>74000</v>
      </c>
      <c r="D104" s="9">
        <v>74000</v>
      </c>
      <c r="E104" s="9">
        <v>74000</v>
      </c>
      <c r="F104" s="9">
        <v>74000</v>
      </c>
    </row>
    <row r="105" spans="1:6" ht="12.75">
      <c r="A105" s="8" t="s">
        <v>10</v>
      </c>
      <c r="B105" s="9">
        <v>81000</v>
      </c>
      <c r="C105" s="9">
        <v>74000</v>
      </c>
      <c r="D105" s="9">
        <v>74000</v>
      </c>
      <c r="E105" s="9">
        <v>74000</v>
      </c>
      <c r="F105" s="9">
        <v>74000</v>
      </c>
    </row>
    <row r="106" spans="1:6" ht="12.75">
      <c r="A106" s="7">
        <v>1175</v>
      </c>
      <c r="B106" s="9">
        <v>6000</v>
      </c>
      <c r="C106" s="9">
        <v>6000</v>
      </c>
      <c r="D106" s="9">
        <v>6000</v>
      </c>
      <c r="E106" s="9">
        <v>6000</v>
      </c>
      <c r="F106" s="9">
        <v>6000</v>
      </c>
    </row>
    <row r="107" spans="1:6" ht="12.75">
      <c r="A107" s="8" t="s">
        <v>87</v>
      </c>
      <c r="B107" s="9">
        <v>6000</v>
      </c>
      <c r="C107" s="9">
        <v>6000</v>
      </c>
      <c r="D107" s="9">
        <v>6000</v>
      </c>
      <c r="E107" s="9">
        <v>6000</v>
      </c>
      <c r="F107" s="9">
        <v>6000</v>
      </c>
    </row>
    <row r="108" spans="1:6" ht="12.75">
      <c r="A108" s="7">
        <v>1180</v>
      </c>
      <c r="B108" s="9">
        <v>1529000</v>
      </c>
      <c r="C108" s="9">
        <v>1470500</v>
      </c>
      <c r="D108" s="9">
        <v>1566500</v>
      </c>
      <c r="E108" s="9">
        <v>1476500</v>
      </c>
      <c r="F108" s="9">
        <v>1476500</v>
      </c>
    </row>
    <row r="109" spans="1:6" ht="12.75">
      <c r="A109" s="8" t="s">
        <v>63</v>
      </c>
      <c r="B109" s="9">
        <v>1529000</v>
      </c>
      <c r="C109" s="9">
        <v>1470500</v>
      </c>
      <c r="D109" s="9">
        <v>1566500</v>
      </c>
      <c r="E109" s="9">
        <v>1476500</v>
      </c>
      <c r="F109" s="9">
        <v>1476500</v>
      </c>
    </row>
    <row r="110" spans="1:6" ht="12.75">
      <c r="A110" s="7">
        <v>1185</v>
      </c>
      <c r="B110" s="9">
        <v>665000</v>
      </c>
      <c r="C110" s="9">
        <v>680000</v>
      </c>
      <c r="D110" s="9">
        <v>695000</v>
      </c>
      <c r="E110" s="9">
        <v>695000</v>
      </c>
      <c r="F110" s="9">
        <v>695000</v>
      </c>
    </row>
    <row r="111" spans="1:6" ht="12.75">
      <c r="A111" s="8" t="s">
        <v>29</v>
      </c>
      <c r="B111" s="9">
        <v>665000</v>
      </c>
      <c r="C111" s="9">
        <v>680000</v>
      </c>
      <c r="D111" s="9">
        <v>695000</v>
      </c>
      <c r="E111" s="9">
        <v>695000</v>
      </c>
      <c r="F111" s="9">
        <v>695000</v>
      </c>
    </row>
    <row r="112" spans="1:6" ht="12.75">
      <c r="A112" s="7">
        <v>1190</v>
      </c>
      <c r="B112" s="9">
        <v>1589100</v>
      </c>
      <c r="C112" s="9">
        <v>1265350</v>
      </c>
      <c r="D112" s="9">
        <v>1265350</v>
      </c>
      <c r="E112" s="9">
        <v>1265350</v>
      </c>
      <c r="F112" s="9">
        <v>1265350</v>
      </c>
    </row>
    <row r="113" spans="1:6" ht="12.75">
      <c r="A113" s="8" t="s">
        <v>96</v>
      </c>
      <c r="B113" s="9">
        <v>1589100</v>
      </c>
      <c r="C113" s="9">
        <v>1265350</v>
      </c>
      <c r="D113" s="9">
        <v>1265350</v>
      </c>
      <c r="E113" s="9">
        <v>1265350</v>
      </c>
      <c r="F113" s="9">
        <v>1265350</v>
      </c>
    </row>
    <row r="114" spans="1:6" ht="12.75">
      <c r="A114" s="7">
        <v>1195</v>
      </c>
      <c r="B114" s="9">
        <v>307571</v>
      </c>
      <c r="C114" s="9">
        <v>315472.25</v>
      </c>
      <c r="D114" s="9">
        <v>315472.25</v>
      </c>
      <c r="E114" s="9">
        <v>315472.25</v>
      </c>
      <c r="F114" s="9">
        <v>315472.25</v>
      </c>
    </row>
    <row r="115" spans="1:6" ht="12.75">
      <c r="A115" s="8" t="s">
        <v>21</v>
      </c>
      <c r="B115" s="9">
        <v>307571</v>
      </c>
      <c r="C115" s="9">
        <v>315472.25</v>
      </c>
      <c r="D115" s="9">
        <v>315472.25</v>
      </c>
      <c r="E115" s="9">
        <v>315472.25</v>
      </c>
      <c r="F115" s="9">
        <v>315472.25</v>
      </c>
    </row>
    <row r="116" spans="1:6" ht="12.75">
      <c r="A116" s="7">
        <v>1196</v>
      </c>
      <c r="B116" s="9">
        <v>178000</v>
      </c>
      <c r="C116" s="9">
        <v>178000</v>
      </c>
      <c r="D116" s="9">
        <v>178000</v>
      </c>
      <c r="E116" s="9">
        <v>178000</v>
      </c>
      <c r="F116" s="9">
        <v>178000</v>
      </c>
    </row>
    <row r="117" spans="1:6" ht="12.75">
      <c r="A117" s="8" t="s">
        <v>77</v>
      </c>
      <c r="B117" s="9">
        <v>178000</v>
      </c>
      <c r="C117" s="9">
        <v>178000</v>
      </c>
      <c r="D117" s="9">
        <v>178000</v>
      </c>
      <c r="E117" s="9">
        <v>178000</v>
      </c>
      <c r="F117" s="9">
        <v>178000</v>
      </c>
    </row>
    <row r="118" spans="1:6" ht="12.75">
      <c r="A118" s="7">
        <v>1197</v>
      </c>
      <c r="B118" s="9">
        <v>80000</v>
      </c>
      <c r="C118" s="9">
        <v>97000</v>
      </c>
      <c r="D118" s="9">
        <v>97000</v>
      </c>
      <c r="E118" s="9">
        <v>97000</v>
      </c>
      <c r="F118" s="9">
        <v>97000</v>
      </c>
    </row>
    <row r="119" spans="1:6" ht="12.75">
      <c r="A119" s="8" t="s">
        <v>30</v>
      </c>
      <c r="B119" s="9">
        <v>80000</v>
      </c>
      <c r="C119" s="9">
        <v>97000</v>
      </c>
      <c r="D119" s="9">
        <v>97000</v>
      </c>
      <c r="E119" s="9">
        <v>97000</v>
      </c>
      <c r="F119" s="9">
        <v>97000</v>
      </c>
    </row>
    <row r="120" spans="1:6" ht="12.75">
      <c r="A120" s="7">
        <v>1200</v>
      </c>
      <c r="B120" s="9">
        <v>306000</v>
      </c>
      <c r="C120" s="9">
        <v>240000</v>
      </c>
      <c r="D120" s="9">
        <v>240000</v>
      </c>
      <c r="E120" s="9">
        <v>240000</v>
      </c>
      <c r="F120" s="9">
        <v>240000</v>
      </c>
    </row>
    <row r="121" spans="1:6" ht="12.75">
      <c r="A121" s="8" t="s">
        <v>22</v>
      </c>
      <c r="B121" s="9">
        <v>306000</v>
      </c>
      <c r="C121" s="9">
        <v>240000</v>
      </c>
      <c r="D121" s="9">
        <v>240000</v>
      </c>
      <c r="E121" s="9">
        <v>240000</v>
      </c>
      <c r="F121" s="9">
        <v>240000</v>
      </c>
    </row>
    <row r="122" spans="1:6" ht="12.75">
      <c r="A122" s="7">
        <v>1201</v>
      </c>
      <c r="B122" s="9">
        <v>50000</v>
      </c>
      <c r="C122" s="9">
        <v>50000</v>
      </c>
      <c r="D122" s="9">
        <v>50000</v>
      </c>
      <c r="E122" s="9">
        <v>50000</v>
      </c>
      <c r="F122" s="9">
        <v>50000</v>
      </c>
    </row>
    <row r="123" spans="1:6" ht="12.75">
      <c r="A123" s="8" t="s">
        <v>64</v>
      </c>
      <c r="B123" s="9">
        <v>50000</v>
      </c>
      <c r="C123" s="9">
        <v>50000</v>
      </c>
      <c r="D123" s="9">
        <v>50000</v>
      </c>
      <c r="E123" s="9">
        <v>50000</v>
      </c>
      <c r="F123" s="9">
        <v>50000</v>
      </c>
    </row>
    <row r="124" spans="1:6" ht="12.75">
      <c r="A124" s="7">
        <v>1202</v>
      </c>
      <c r="B124" s="9">
        <v>15000</v>
      </c>
      <c r="C124" s="9">
        <v>15000</v>
      </c>
      <c r="D124" s="9">
        <v>15000</v>
      </c>
      <c r="E124" s="9">
        <v>15000</v>
      </c>
      <c r="F124" s="9">
        <v>15000</v>
      </c>
    </row>
    <row r="125" spans="1:6" ht="12.75">
      <c r="A125" s="8" t="s">
        <v>65</v>
      </c>
      <c r="B125" s="9">
        <v>15000</v>
      </c>
      <c r="C125" s="9">
        <v>15000</v>
      </c>
      <c r="D125" s="9">
        <v>15000</v>
      </c>
      <c r="E125" s="9">
        <v>15000</v>
      </c>
      <c r="F125" s="9">
        <v>15000</v>
      </c>
    </row>
    <row r="126" spans="1:6" ht="12.75">
      <c r="A126" s="7">
        <v>1203</v>
      </c>
      <c r="B126" s="9">
        <v>160000</v>
      </c>
      <c r="C126" s="9">
        <v>163000</v>
      </c>
      <c r="D126" s="9">
        <v>163000</v>
      </c>
      <c r="E126" s="9">
        <v>163000</v>
      </c>
      <c r="F126" s="9">
        <v>163000</v>
      </c>
    </row>
    <row r="127" spans="1:6" ht="12.75">
      <c r="A127" s="8" t="s">
        <v>23</v>
      </c>
      <c r="B127" s="9">
        <v>160000</v>
      </c>
      <c r="C127" s="9">
        <v>163000</v>
      </c>
      <c r="D127" s="9">
        <v>163000</v>
      </c>
      <c r="E127" s="9">
        <v>163000</v>
      </c>
      <c r="F127" s="9">
        <v>163000</v>
      </c>
    </row>
    <row r="128" spans="1:6" ht="12.75">
      <c r="A128" s="7">
        <v>1220</v>
      </c>
      <c r="B128" s="9">
        <v>100000</v>
      </c>
      <c r="C128" s="9">
        <v>105000</v>
      </c>
      <c r="D128" s="9">
        <v>105000</v>
      </c>
      <c r="E128" s="9">
        <v>105000</v>
      </c>
      <c r="F128" s="9">
        <v>105000</v>
      </c>
    </row>
    <row r="129" spans="1:6" ht="12.75">
      <c r="A129" s="8" t="s">
        <v>66</v>
      </c>
      <c r="B129" s="9">
        <v>100000</v>
      </c>
      <c r="C129" s="9">
        <v>105000</v>
      </c>
      <c r="D129" s="9">
        <v>105000</v>
      </c>
      <c r="E129" s="9">
        <v>105000</v>
      </c>
      <c r="F129" s="9">
        <v>105000</v>
      </c>
    </row>
    <row r="130" spans="1:6" ht="12.75">
      <c r="A130" s="7">
        <v>1230</v>
      </c>
      <c r="B130" s="9">
        <v>79000</v>
      </c>
      <c r="C130" s="9">
        <v>79000</v>
      </c>
      <c r="D130" s="9">
        <v>79000</v>
      </c>
      <c r="E130" s="9">
        <v>79000</v>
      </c>
      <c r="F130" s="9">
        <v>79000</v>
      </c>
    </row>
    <row r="131" spans="1:6" ht="12.75">
      <c r="A131" s="8" t="s">
        <v>78</v>
      </c>
      <c r="B131" s="9">
        <v>79000</v>
      </c>
      <c r="C131" s="9">
        <v>79000</v>
      </c>
      <c r="D131" s="9">
        <v>79000</v>
      </c>
      <c r="E131" s="9">
        <v>79000</v>
      </c>
      <c r="F131" s="9">
        <v>79000</v>
      </c>
    </row>
    <row r="132" spans="1:6" ht="12.75">
      <c r="A132" s="7">
        <v>1231</v>
      </c>
      <c r="B132" s="9">
        <v>1265000</v>
      </c>
      <c r="C132" s="9">
        <v>765000</v>
      </c>
      <c r="D132" s="9">
        <v>765000</v>
      </c>
      <c r="E132" s="9">
        <v>765000</v>
      </c>
      <c r="F132" s="9">
        <v>765000</v>
      </c>
    </row>
    <row r="133" spans="1:6" ht="12.75">
      <c r="A133" s="8" t="s">
        <v>79</v>
      </c>
      <c r="B133" s="9">
        <v>1265000</v>
      </c>
      <c r="C133" s="9">
        <v>765000</v>
      </c>
      <c r="D133" s="9">
        <v>765000</v>
      </c>
      <c r="E133" s="9">
        <v>765000</v>
      </c>
      <c r="F133" s="9">
        <v>765000</v>
      </c>
    </row>
    <row r="134" spans="1:6" ht="12.75">
      <c r="A134" s="7">
        <v>1240</v>
      </c>
      <c r="B134" s="9">
        <v>2467000</v>
      </c>
      <c r="C134" s="9">
        <v>2401100</v>
      </c>
      <c r="D134" s="9">
        <v>2401100</v>
      </c>
      <c r="E134" s="9">
        <v>2401100</v>
      </c>
      <c r="F134" s="9">
        <v>2401100</v>
      </c>
    </row>
    <row r="135" spans="1:6" ht="12.75">
      <c r="A135" s="8" t="s">
        <v>17</v>
      </c>
      <c r="B135" s="9">
        <v>2467000</v>
      </c>
      <c r="C135" s="9">
        <v>2401100</v>
      </c>
      <c r="D135" s="9">
        <v>2401100</v>
      </c>
      <c r="E135" s="9">
        <v>2401100</v>
      </c>
      <c r="F135" s="9">
        <v>2401100</v>
      </c>
    </row>
    <row r="136" spans="1:6" ht="12.75">
      <c r="A136" s="7">
        <v>1241</v>
      </c>
      <c r="B136" s="9">
        <v>63000</v>
      </c>
      <c r="C136" s="9">
        <v>63000</v>
      </c>
      <c r="D136" s="9">
        <v>63000</v>
      </c>
      <c r="E136" s="9">
        <v>63000</v>
      </c>
      <c r="F136" s="9">
        <v>63000</v>
      </c>
    </row>
    <row r="137" spans="1:6" ht="12.75">
      <c r="A137" s="8" t="s">
        <v>121</v>
      </c>
      <c r="B137" s="9">
        <v>63000</v>
      </c>
      <c r="C137" s="9">
        <v>63000</v>
      </c>
      <c r="D137" s="9">
        <v>63000</v>
      </c>
      <c r="E137" s="9">
        <v>63000</v>
      </c>
      <c r="F137" s="9">
        <v>63000</v>
      </c>
    </row>
    <row r="138" spans="1:6" ht="12.75">
      <c r="A138" s="7">
        <v>1250</v>
      </c>
      <c r="B138" s="9">
        <v>208000</v>
      </c>
      <c r="C138" s="9">
        <v>212000</v>
      </c>
      <c r="D138" s="9">
        <v>212000</v>
      </c>
      <c r="E138" s="9">
        <v>212000</v>
      </c>
      <c r="F138" s="9">
        <v>212000</v>
      </c>
    </row>
    <row r="139" spans="1:6" ht="12.75">
      <c r="A139" s="8" t="s">
        <v>80</v>
      </c>
      <c r="B139" s="9">
        <v>208000</v>
      </c>
      <c r="C139" s="9">
        <v>212000</v>
      </c>
      <c r="D139" s="9">
        <v>212000</v>
      </c>
      <c r="E139" s="9">
        <v>212000</v>
      </c>
      <c r="F139" s="9">
        <v>212000</v>
      </c>
    </row>
    <row r="140" spans="1:6" ht="12.75">
      <c r="A140" s="7">
        <v>1251</v>
      </c>
      <c r="B140" s="9">
        <v>180000</v>
      </c>
      <c r="C140" s="9">
        <v>180000</v>
      </c>
      <c r="D140" s="9">
        <v>180000</v>
      </c>
      <c r="E140" s="9">
        <v>180000</v>
      </c>
      <c r="F140" s="9">
        <v>180000</v>
      </c>
    </row>
    <row r="141" spans="1:6" ht="12.75">
      <c r="A141" s="8" t="s">
        <v>119</v>
      </c>
      <c r="B141" s="9">
        <v>180000</v>
      </c>
      <c r="C141" s="9">
        <v>180000</v>
      </c>
      <c r="D141" s="9">
        <v>180000</v>
      </c>
      <c r="E141" s="9">
        <v>180000</v>
      </c>
      <c r="F141" s="9">
        <v>180000</v>
      </c>
    </row>
    <row r="142" spans="1:6" ht="12.75">
      <c r="A142" s="7">
        <v>1261</v>
      </c>
      <c r="B142" s="9">
        <v>1608682</v>
      </c>
      <c r="C142" s="9">
        <v>1479000</v>
      </c>
      <c r="D142" s="9">
        <v>1509000</v>
      </c>
      <c r="E142" s="9">
        <v>1509000</v>
      </c>
      <c r="F142" s="9">
        <v>1509000</v>
      </c>
    </row>
    <row r="143" spans="1:6" ht="12.75">
      <c r="A143" s="8" t="s">
        <v>81</v>
      </c>
      <c r="B143" s="9">
        <v>1608682</v>
      </c>
      <c r="C143" s="9">
        <v>1479000</v>
      </c>
      <c r="D143" s="9">
        <v>1509000</v>
      </c>
      <c r="E143" s="9">
        <v>1509000</v>
      </c>
      <c r="F143" s="9">
        <v>1509000</v>
      </c>
    </row>
    <row r="144" spans="1:6" ht="12.75">
      <c r="A144" s="7">
        <v>1262</v>
      </c>
      <c r="B144" s="9">
        <v>1075744</v>
      </c>
      <c r="C144" s="9">
        <v>1506000</v>
      </c>
      <c r="D144" s="9">
        <v>1536000</v>
      </c>
      <c r="E144" s="9">
        <v>1536000</v>
      </c>
      <c r="F144" s="9">
        <v>1536000</v>
      </c>
    </row>
    <row r="145" spans="1:6" ht="12.75">
      <c r="A145" s="8" t="s">
        <v>82</v>
      </c>
      <c r="B145" s="9">
        <v>1075744</v>
      </c>
      <c r="C145" s="9">
        <v>1506000</v>
      </c>
      <c r="D145" s="9">
        <v>1536000</v>
      </c>
      <c r="E145" s="9">
        <v>1536000</v>
      </c>
      <c r="F145" s="9">
        <v>1536000</v>
      </c>
    </row>
    <row r="146" spans="1:6" ht="12.75">
      <c r="A146" s="7">
        <v>1270</v>
      </c>
      <c r="B146" s="9">
        <v>220000</v>
      </c>
      <c r="C146" s="9">
        <v>220000</v>
      </c>
      <c r="D146" s="9">
        <v>220000</v>
      </c>
      <c r="E146" s="9">
        <v>220000</v>
      </c>
      <c r="F146" s="9">
        <v>220000</v>
      </c>
    </row>
    <row r="147" spans="1:6" ht="12.75">
      <c r="A147" s="8" t="s">
        <v>24</v>
      </c>
      <c r="B147" s="9">
        <v>220000</v>
      </c>
      <c r="C147" s="9">
        <v>220000</v>
      </c>
      <c r="D147" s="9">
        <v>220000</v>
      </c>
      <c r="E147" s="9">
        <v>220000</v>
      </c>
      <c r="F147" s="9">
        <v>220000</v>
      </c>
    </row>
    <row r="148" spans="1:6" ht="12.75">
      <c r="A148" s="7">
        <v>1290</v>
      </c>
      <c r="B148" s="9">
        <v>1891280</v>
      </c>
      <c r="C148" s="9">
        <v>2154815</v>
      </c>
      <c r="D148" s="9">
        <v>2154815</v>
      </c>
      <c r="E148" s="9">
        <v>2154815</v>
      </c>
      <c r="F148" s="9">
        <v>2154815</v>
      </c>
    </row>
    <row r="149" spans="1:6" ht="12.75">
      <c r="A149" s="8" t="s">
        <v>67</v>
      </c>
      <c r="B149" s="9">
        <v>1891280</v>
      </c>
      <c r="C149" s="9">
        <v>2154815</v>
      </c>
      <c r="D149" s="9">
        <v>2154815</v>
      </c>
      <c r="E149" s="9">
        <v>2154815</v>
      </c>
      <c r="F149" s="9">
        <v>2154815</v>
      </c>
    </row>
    <row r="150" spans="1:6" ht="12.75">
      <c r="A150" s="7">
        <v>1300</v>
      </c>
      <c r="B150" s="9">
        <v>33000</v>
      </c>
      <c r="C150" s="9">
        <v>33000</v>
      </c>
      <c r="D150" s="9">
        <v>33000</v>
      </c>
      <c r="E150" s="9">
        <v>33000</v>
      </c>
      <c r="F150" s="9">
        <v>33000</v>
      </c>
    </row>
    <row r="151" spans="1:6" ht="12.75">
      <c r="A151" s="8" t="s">
        <v>99</v>
      </c>
      <c r="B151" s="9">
        <v>33000</v>
      </c>
      <c r="C151" s="9">
        <v>33000</v>
      </c>
      <c r="D151" s="9">
        <v>33000</v>
      </c>
      <c r="E151" s="9">
        <v>33000</v>
      </c>
      <c r="F151" s="9">
        <v>33000</v>
      </c>
    </row>
    <row r="152" spans="1:6" ht="12.75">
      <c r="A152" s="7">
        <v>1350</v>
      </c>
      <c r="B152" s="9">
        <v>593000</v>
      </c>
      <c r="C152" s="9">
        <v>862000</v>
      </c>
      <c r="D152" s="9">
        <v>862000</v>
      </c>
      <c r="E152" s="9">
        <v>862000</v>
      </c>
      <c r="F152" s="9">
        <v>862000</v>
      </c>
    </row>
    <row r="153" spans="1:6" ht="12.75">
      <c r="A153" s="8" t="s">
        <v>13</v>
      </c>
      <c r="B153" s="9">
        <v>593000</v>
      </c>
      <c r="C153" s="9">
        <v>862000</v>
      </c>
      <c r="D153" s="9">
        <v>862000</v>
      </c>
      <c r="E153" s="9">
        <v>862000</v>
      </c>
      <c r="F153" s="9">
        <v>862000</v>
      </c>
    </row>
    <row r="154" spans="1:6" ht="12.75">
      <c r="A154" s="7">
        <v>1351</v>
      </c>
      <c r="B154" s="9">
        <v>135000</v>
      </c>
      <c r="C154" s="9">
        <v>145000</v>
      </c>
      <c r="D154" s="9">
        <v>145000</v>
      </c>
      <c r="E154" s="9">
        <v>145000</v>
      </c>
      <c r="F154" s="9">
        <v>145000</v>
      </c>
    </row>
    <row r="155" spans="1:6" ht="12.75">
      <c r="A155" s="8" t="s">
        <v>68</v>
      </c>
      <c r="B155" s="9">
        <v>135000</v>
      </c>
      <c r="C155" s="9">
        <v>145000</v>
      </c>
      <c r="D155" s="9">
        <v>145000</v>
      </c>
      <c r="E155" s="9">
        <v>145000</v>
      </c>
      <c r="F155" s="9">
        <v>145000</v>
      </c>
    </row>
    <row r="156" spans="1:6" ht="12.75">
      <c r="A156" s="7">
        <v>1352</v>
      </c>
      <c r="B156" s="9">
        <v>30000</v>
      </c>
      <c r="C156" s="9">
        <v>30000</v>
      </c>
      <c r="D156" s="9">
        <v>30000</v>
      </c>
      <c r="E156" s="9">
        <v>30000</v>
      </c>
      <c r="F156" s="9">
        <v>30000</v>
      </c>
    </row>
    <row r="157" spans="1:6" ht="12.75">
      <c r="A157" s="8" t="s">
        <v>69</v>
      </c>
      <c r="B157" s="9">
        <v>30000</v>
      </c>
      <c r="C157" s="9">
        <v>30000</v>
      </c>
      <c r="D157" s="9">
        <v>30000</v>
      </c>
      <c r="E157" s="9">
        <v>30000</v>
      </c>
      <c r="F157" s="9">
        <v>30000</v>
      </c>
    </row>
    <row r="158" spans="1:6" ht="12.75">
      <c r="A158" s="7">
        <v>1353</v>
      </c>
      <c r="B158" s="9">
        <v>31500</v>
      </c>
      <c r="C158" s="9">
        <v>30000</v>
      </c>
      <c r="D158" s="9">
        <v>30000</v>
      </c>
      <c r="E158" s="9">
        <v>30000</v>
      </c>
      <c r="F158" s="9">
        <v>30000</v>
      </c>
    </row>
    <row r="159" spans="1:6" ht="12.75">
      <c r="A159" s="8" t="s">
        <v>70</v>
      </c>
      <c r="B159" s="9">
        <v>31500</v>
      </c>
      <c r="C159" s="9">
        <v>30000</v>
      </c>
      <c r="D159" s="9">
        <v>30000</v>
      </c>
      <c r="E159" s="9">
        <v>30000</v>
      </c>
      <c r="F159" s="9">
        <v>30000</v>
      </c>
    </row>
    <row r="160" spans="1:6" ht="12.75">
      <c r="A160" s="7">
        <v>1370</v>
      </c>
      <c r="B160" s="9">
        <v>1984000</v>
      </c>
      <c r="C160" s="9">
        <v>2243000</v>
      </c>
      <c r="D160" s="9">
        <v>2043000</v>
      </c>
      <c r="E160" s="9">
        <v>2043000</v>
      </c>
      <c r="F160" s="9">
        <v>2043000</v>
      </c>
    </row>
    <row r="161" spans="1:6" ht="12.75">
      <c r="A161" s="8" t="s">
        <v>11</v>
      </c>
      <c r="B161" s="9">
        <v>1984000</v>
      </c>
      <c r="C161" s="9">
        <v>2043000</v>
      </c>
      <c r="D161" s="9">
        <v>2043000</v>
      </c>
      <c r="E161" s="9">
        <v>2043000</v>
      </c>
      <c r="F161" s="9">
        <v>2043000</v>
      </c>
    </row>
    <row r="162" spans="1:6" ht="12.75">
      <c r="A162" s="8" t="s">
        <v>408</v>
      </c>
      <c r="B162" s="9"/>
      <c r="C162" s="9">
        <v>200000</v>
      </c>
      <c r="D162" s="9">
        <v>0</v>
      </c>
      <c r="E162" s="9">
        <v>0</v>
      </c>
      <c r="F162" s="9">
        <v>0</v>
      </c>
    </row>
    <row r="163" spans="1:6" ht="12.75">
      <c r="A163" s="7">
        <v>1380</v>
      </c>
      <c r="B163" s="9">
        <v>190000</v>
      </c>
      <c r="C163" s="9">
        <v>190000</v>
      </c>
      <c r="D163" s="9">
        <v>190000</v>
      </c>
      <c r="E163" s="9">
        <v>190000</v>
      </c>
      <c r="F163" s="9">
        <v>190000</v>
      </c>
    </row>
    <row r="164" spans="1:6" ht="12.75">
      <c r="A164" s="8" t="s">
        <v>123</v>
      </c>
      <c r="B164" s="9">
        <v>190000</v>
      </c>
      <c r="C164" s="9">
        <v>190000</v>
      </c>
      <c r="D164" s="9">
        <v>190000</v>
      </c>
      <c r="E164" s="9">
        <v>190000</v>
      </c>
      <c r="F164" s="9">
        <v>190000</v>
      </c>
    </row>
    <row r="165" spans="1:6" ht="12.75">
      <c r="A165" s="7">
        <v>1450</v>
      </c>
      <c r="B165" s="9">
        <v>24000</v>
      </c>
      <c r="C165" s="9">
        <v>24000</v>
      </c>
      <c r="D165" s="9">
        <v>24000</v>
      </c>
      <c r="E165" s="9">
        <v>24000</v>
      </c>
      <c r="F165" s="9">
        <v>24000</v>
      </c>
    </row>
    <row r="166" spans="1:6" ht="12.75">
      <c r="A166" s="8" t="s">
        <v>118</v>
      </c>
      <c r="B166" s="9">
        <v>24000</v>
      </c>
      <c r="C166" s="9">
        <v>24000</v>
      </c>
      <c r="D166" s="9">
        <v>24000</v>
      </c>
      <c r="E166" s="9">
        <v>24000</v>
      </c>
      <c r="F166" s="9">
        <v>24000</v>
      </c>
    </row>
    <row r="167" spans="1:6" ht="12.75">
      <c r="A167" s="7">
        <v>1470</v>
      </c>
      <c r="B167" s="9">
        <v>1484000</v>
      </c>
      <c r="C167" s="9">
        <v>2633000</v>
      </c>
      <c r="D167" s="9">
        <v>2633000</v>
      </c>
      <c r="E167" s="9">
        <v>2633000</v>
      </c>
      <c r="F167" s="9">
        <v>2633000</v>
      </c>
    </row>
    <row r="168" spans="1:6" ht="12.75">
      <c r="A168" s="8" t="s">
        <v>40</v>
      </c>
      <c r="B168" s="9">
        <v>1500000</v>
      </c>
      <c r="C168" s="9">
        <v>2553000</v>
      </c>
      <c r="D168" s="9">
        <v>2553000</v>
      </c>
      <c r="E168" s="9">
        <v>2553000</v>
      </c>
      <c r="F168" s="9">
        <v>2553000</v>
      </c>
    </row>
    <row r="169" spans="1:6" ht="12.75">
      <c r="A169" s="8" t="s">
        <v>236</v>
      </c>
      <c r="B169" s="9">
        <v>-16000</v>
      </c>
      <c r="C169" s="9">
        <v>80000</v>
      </c>
      <c r="D169" s="9">
        <v>80000</v>
      </c>
      <c r="E169" s="9">
        <v>80000</v>
      </c>
      <c r="F169" s="9">
        <v>80000</v>
      </c>
    </row>
    <row r="170" spans="1:6" ht="12.75">
      <c r="A170" s="7">
        <v>1474</v>
      </c>
      <c r="B170" s="9">
        <v>450000</v>
      </c>
      <c r="C170" s="9">
        <v>450000</v>
      </c>
      <c r="D170" s="9">
        <v>450000</v>
      </c>
      <c r="E170" s="9">
        <v>450000</v>
      </c>
      <c r="F170" s="9">
        <v>450000</v>
      </c>
    </row>
    <row r="171" spans="1:6" ht="12.75">
      <c r="A171" s="8" t="s">
        <v>35</v>
      </c>
      <c r="B171" s="9">
        <v>450000</v>
      </c>
      <c r="C171" s="9">
        <v>450000</v>
      </c>
      <c r="D171" s="9">
        <v>450000</v>
      </c>
      <c r="E171" s="9">
        <v>450000</v>
      </c>
      <c r="F171" s="9">
        <v>450000</v>
      </c>
    </row>
    <row r="172" spans="1:6" ht="12.75">
      <c r="A172" s="7">
        <v>1476</v>
      </c>
      <c r="B172" s="9">
        <v>200000</v>
      </c>
      <c r="C172" s="9">
        <v>350000</v>
      </c>
      <c r="D172" s="9">
        <v>350000</v>
      </c>
      <c r="E172" s="9">
        <v>350000</v>
      </c>
      <c r="F172" s="9">
        <v>350000</v>
      </c>
    </row>
    <row r="173" spans="1:6" ht="12.75">
      <c r="A173" s="8" t="s">
        <v>92</v>
      </c>
      <c r="B173" s="9">
        <v>200000</v>
      </c>
      <c r="C173" s="9">
        <v>350000</v>
      </c>
      <c r="D173" s="9">
        <v>350000</v>
      </c>
      <c r="E173" s="9">
        <v>350000</v>
      </c>
      <c r="F173" s="9">
        <v>350000</v>
      </c>
    </row>
    <row r="174" spans="1:6" ht="12.75">
      <c r="A174" s="7">
        <v>1491</v>
      </c>
      <c r="B174" s="9">
        <v>100000</v>
      </c>
      <c r="C174" s="9">
        <v>100000</v>
      </c>
      <c r="D174" s="9">
        <v>100000</v>
      </c>
      <c r="E174" s="9">
        <v>100000</v>
      </c>
      <c r="F174" s="9">
        <v>100000</v>
      </c>
    </row>
    <row r="175" spans="1:6" ht="12.75">
      <c r="A175" s="8" t="s">
        <v>12</v>
      </c>
      <c r="B175" s="9">
        <v>100000</v>
      </c>
      <c r="C175" s="9">
        <v>100000</v>
      </c>
      <c r="D175" s="9">
        <v>100000</v>
      </c>
      <c r="E175" s="9">
        <v>100000</v>
      </c>
      <c r="F175" s="9">
        <v>100000</v>
      </c>
    </row>
    <row r="176" spans="1:6" ht="12.75">
      <c r="A176" s="7">
        <v>1500</v>
      </c>
      <c r="B176" s="9">
        <v>2118113</v>
      </c>
      <c r="C176" s="9">
        <v>1368000</v>
      </c>
      <c r="D176" s="9">
        <v>1510000</v>
      </c>
      <c r="E176" s="9">
        <v>2057000</v>
      </c>
      <c r="F176" s="9">
        <v>1999000</v>
      </c>
    </row>
    <row r="177" spans="1:6" ht="12.75">
      <c r="A177" s="8" t="s">
        <v>46</v>
      </c>
      <c r="B177" s="9">
        <v>2118113</v>
      </c>
      <c r="C177" s="9">
        <v>1368000</v>
      </c>
      <c r="D177" s="9">
        <v>1510000</v>
      </c>
      <c r="E177" s="9">
        <v>2057000</v>
      </c>
      <c r="F177" s="9">
        <v>1999000</v>
      </c>
    </row>
    <row r="178" spans="1:6" ht="12.75">
      <c r="A178" s="7">
        <v>1501</v>
      </c>
      <c r="B178" s="9">
        <v>600000</v>
      </c>
      <c r="C178" s="9">
        <v>600000</v>
      </c>
      <c r="D178" s="9">
        <v>600000</v>
      </c>
      <c r="E178" s="9">
        <v>600000</v>
      </c>
      <c r="F178" s="9">
        <v>600000</v>
      </c>
    </row>
    <row r="179" spans="1:6" ht="12.75">
      <c r="A179" s="8" t="s">
        <v>32</v>
      </c>
      <c r="B179" s="9">
        <v>600000</v>
      </c>
      <c r="C179" s="9">
        <v>600000</v>
      </c>
      <c r="D179" s="9">
        <v>600000</v>
      </c>
      <c r="E179" s="9">
        <v>600000</v>
      </c>
      <c r="F179" s="9">
        <v>600000</v>
      </c>
    </row>
    <row r="180" spans="1:6" ht="12.75">
      <c r="A180" s="7">
        <v>1503</v>
      </c>
      <c r="B180" s="9">
        <v>60000</v>
      </c>
      <c r="C180" s="9">
        <v>60000</v>
      </c>
      <c r="D180" s="9">
        <v>60000</v>
      </c>
      <c r="E180" s="9">
        <v>60000</v>
      </c>
      <c r="F180" s="9">
        <v>60000</v>
      </c>
    </row>
    <row r="181" spans="1:6" ht="12.75">
      <c r="A181" s="8" t="s">
        <v>33</v>
      </c>
      <c r="B181" s="9">
        <v>60000</v>
      </c>
      <c r="C181" s="9">
        <v>60000</v>
      </c>
      <c r="D181" s="9">
        <v>60000</v>
      </c>
      <c r="E181" s="9">
        <v>60000</v>
      </c>
      <c r="F181" s="9">
        <v>60000</v>
      </c>
    </row>
    <row r="182" spans="1:6" ht="12.75">
      <c r="A182" s="7">
        <v>1504</v>
      </c>
      <c r="B182" s="9">
        <v>100000</v>
      </c>
      <c r="C182" s="9">
        <v>0</v>
      </c>
      <c r="D182" s="9">
        <v>0</v>
      </c>
      <c r="E182" s="9">
        <v>0</v>
      </c>
      <c r="F182" s="9">
        <v>0</v>
      </c>
    </row>
    <row r="183" spans="1:6" ht="12.75">
      <c r="A183" s="8" t="s">
        <v>47</v>
      </c>
      <c r="B183" s="9">
        <v>100000</v>
      </c>
      <c r="C183" s="9">
        <v>0</v>
      </c>
      <c r="D183" s="9">
        <v>0</v>
      </c>
      <c r="E183" s="9">
        <v>0</v>
      </c>
      <c r="F183" s="9">
        <v>0</v>
      </c>
    </row>
    <row r="184" spans="1:6" ht="12.75">
      <c r="A184" s="7">
        <v>1510</v>
      </c>
      <c r="B184" s="9">
        <v>3698884</v>
      </c>
      <c r="C184" s="9">
        <v>3700000</v>
      </c>
      <c r="D184" s="9">
        <v>4040000</v>
      </c>
      <c r="E184" s="9">
        <v>5070000</v>
      </c>
      <c r="F184" s="9">
        <v>5250000</v>
      </c>
    </row>
    <row r="185" spans="1:6" ht="12.75">
      <c r="A185" s="8" t="s">
        <v>50</v>
      </c>
      <c r="B185" s="9">
        <v>3698884</v>
      </c>
      <c r="C185" s="9">
        <v>3700000</v>
      </c>
      <c r="D185" s="9">
        <v>4040000</v>
      </c>
      <c r="E185" s="9">
        <v>5070000</v>
      </c>
      <c r="F185" s="9">
        <v>5250000</v>
      </c>
    </row>
    <row r="186" spans="1:6" ht="12.75">
      <c r="A186" s="7">
        <v>1520</v>
      </c>
      <c r="B186" s="9">
        <v>50000</v>
      </c>
      <c r="C186" s="9">
        <v>50000</v>
      </c>
      <c r="D186" s="9">
        <v>50000</v>
      </c>
      <c r="E186" s="9">
        <v>50000</v>
      </c>
      <c r="F186" s="9">
        <v>50000</v>
      </c>
    </row>
    <row r="187" spans="1:6" ht="12.75">
      <c r="A187" s="8" t="s">
        <v>93</v>
      </c>
      <c r="B187" s="9">
        <v>50000</v>
      </c>
      <c r="C187" s="9">
        <v>50000</v>
      </c>
      <c r="D187" s="9">
        <v>50000</v>
      </c>
      <c r="E187" s="9">
        <v>50000</v>
      </c>
      <c r="F187" s="9">
        <v>50000</v>
      </c>
    </row>
    <row r="188" spans="1:6" ht="12.75">
      <c r="A188" s="7">
        <v>1521</v>
      </c>
      <c r="B188" s="9">
        <v>300000</v>
      </c>
      <c r="C188" s="9">
        <v>300000</v>
      </c>
      <c r="D188" s="9">
        <v>300000</v>
      </c>
      <c r="E188" s="9">
        <v>300000</v>
      </c>
      <c r="F188" s="9">
        <v>300000</v>
      </c>
    </row>
    <row r="189" spans="1:6" ht="12.75">
      <c r="A189" s="8" t="s">
        <v>36</v>
      </c>
      <c r="B189" s="9">
        <v>300000</v>
      </c>
      <c r="C189" s="9">
        <v>300000</v>
      </c>
      <c r="D189" s="9">
        <v>300000</v>
      </c>
      <c r="E189" s="9">
        <v>300000</v>
      </c>
      <c r="F189" s="9">
        <v>300000</v>
      </c>
    </row>
    <row r="190" spans="1:6" ht="12.75">
      <c r="A190" s="7">
        <v>1540</v>
      </c>
      <c r="B190" s="9">
        <v>210983</v>
      </c>
      <c r="C190" s="9"/>
      <c r="D190" s="9"/>
      <c r="E190" s="9"/>
      <c r="F190" s="9"/>
    </row>
    <row r="191" spans="1:6" ht="12.75">
      <c r="A191" s="8" t="s">
        <v>52</v>
      </c>
      <c r="B191" s="9">
        <v>210983</v>
      </c>
      <c r="C191" s="9"/>
      <c r="D191" s="9"/>
      <c r="E191" s="9"/>
      <c r="F191" s="9"/>
    </row>
    <row r="192" spans="1:6" ht="12.75">
      <c r="A192" s="7">
        <v>1550</v>
      </c>
      <c r="B192" s="9">
        <v>311500</v>
      </c>
      <c r="C192" s="9">
        <v>311500</v>
      </c>
      <c r="D192" s="9">
        <v>311500</v>
      </c>
      <c r="E192" s="9">
        <v>311500</v>
      </c>
      <c r="F192" s="9">
        <v>311500</v>
      </c>
    </row>
    <row r="193" spans="1:6" ht="12.75">
      <c r="A193" s="8" t="s">
        <v>37</v>
      </c>
      <c r="B193" s="9">
        <v>311500</v>
      </c>
      <c r="C193" s="9">
        <v>311500</v>
      </c>
      <c r="D193" s="9">
        <v>311500</v>
      </c>
      <c r="E193" s="9">
        <v>311500</v>
      </c>
      <c r="F193" s="9">
        <v>311500</v>
      </c>
    </row>
    <row r="194" spans="1:6" ht="12.75">
      <c r="A194" s="7">
        <v>1570</v>
      </c>
      <c r="B194" s="9">
        <v>0</v>
      </c>
      <c r="C194" s="9">
        <v>0</v>
      </c>
      <c r="D194" s="9"/>
      <c r="E194" s="9"/>
      <c r="F194" s="9"/>
    </row>
    <row r="195" spans="1:6" ht="12.75">
      <c r="A195" s="8" t="s">
        <v>114</v>
      </c>
      <c r="B195" s="9">
        <v>0</v>
      </c>
      <c r="C195" s="9">
        <v>0</v>
      </c>
      <c r="D195" s="9"/>
      <c r="E195" s="9"/>
      <c r="F195" s="9"/>
    </row>
    <row r="196" spans="1:6" ht="12.75">
      <c r="A196" s="7">
        <v>1590</v>
      </c>
      <c r="B196" s="9">
        <v>1246000</v>
      </c>
      <c r="C196" s="9">
        <v>1246000</v>
      </c>
      <c r="D196" s="9">
        <v>1246000</v>
      </c>
      <c r="E196" s="9">
        <v>1246000</v>
      </c>
      <c r="F196" s="9">
        <v>1246000</v>
      </c>
    </row>
    <row r="197" spans="1:6" ht="12.75">
      <c r="A197" s="8" t="s">
        <v>122</v>
      </c>
      <c r="B197" s="9">
        <v>1246000</v>
      </c>
      <c r="C197" s="9">
        <v>1246000</v>
      </c>
      <c r="D197" s="9">
        <v>1246000</v>
      </c>
      <c r="E197" s="9">
        <v>1246000</v>
      </c>
      <c r="F197" s="9">
        <v>1246000</v>
      </c>
    </row>
    <row r="198" spans="1:6" ht="12.75">
      <c r="A198" s="7">
        <v>1600</v>
      </c>
      <c r="B198" s="9">
        <v>-13000</v>
      </c>
      <c r="C198" s="9">
        <v>-13000</v>
      </c>
      <c r="D198" s="9">
        <v>-13000</v>
      </c>
      <c r="E198" s="9">
        <v>-13000</v>
      </c>
      <c r="F198" s="9">
        <v>-13000</v>
      </c>
    </row>
    <row r="199" spans="1:6" ht="12.75">
      <c r="A199" s="8" t="s">
        <v>112</v>
      </c>
      <c r="B199" s="9">
        <v>-13000</v>
      </c>
      <c r="C199" s="9">
        <v>-13000</v>
      </c>
      <c r="D199" s="9">
        <v>-13000</v>
      </c>
      <c r="E199" s="9">
        <v>-13000</v>
      </c>
      <c r="F199" s="9">
        <v>-13000</v>
      </c>
    </row>
    <row r="200" spans="1:6" ht="12.75">
      <c r="A200" s="7">
        <v>1601</v>
      </c>
      <c r="B200" s="9">
        <v>-35000</v>
      </c>
      <c r="C200" s="9">
        <v>-25000</v>
      </c>
      <c r="D200" s="9">
        <v>-25000</v>
      </c>
      <c r="E200" s="9">
        <v>-25000</v>
      </c>
      <c r="F200" s="9">
        <v>-25000</v>
      </c>
    </row>
    <row r="201" spans="1:6" ht="12.75">
      <c r="A201" s="8" t="s">
        <v>113</v>
      </c>
      <c r="B201" s="9">
        <v>-35000</v>
      </c>
      <c r="C201" s="9">
        <v>-25000</v>
      </c>
      <c r="D201" s="9">
        <v>-25000</v>
      </c>
      <c r="E201" s="9">
        <v>-25000</v>
      </c>
      <c r="F201" s="9">
        <v>-25000</v>
      </c>
    </row>
    <row r="202" spans="1:6" ht="12.75">
      <c r="A202" s="7">
        <v>1603</v>
      </c>
      <c r="B202" s="9">
        <v>-1000</v>
      </c>
      <c r="C202" s="9">
        <v>-1000</v>
      </c>
      <c r="D202" s="9">
        <v>-1000</v>
      </c>
      <c r="E202" s="9">
        <v>-1000</v>
      </c>
      <c r="F202" s="9">
        <v>-1000</v>
      </c>
    </row>
    <row r="203" spans="1:6" ht="12.75">
      <c r="A203" s="8" t="s">
        <v>102</v>
      </c>
      <c r="B203" s="9">
        <v>-1000</v>
      </c>
      <c r="C203" s="9">
        <v>-1000</v>
      </c>
      <c r="D203" s="9">
        <v>-1000</v>
      </c>
      <c r="E203" s="9">
        <v>-1000</v>
      </c>
      <c r="F203" s="9">
        <v>-1000</v>
      </c>
    </row>
    <row r="204" spans="1:6" ht="12.75">
      <c r="A204" s="7">
        <v>1604</v>
      </c>
      <c r="B204" s="9">
        <v>-1166000</v>
      </c>
      <c r="C204" s="9">
        <v>-1166000</v>
      </c>
      <c r="D204" s="9">
        <v>-1166000</v>
      </c>
      <c r="E204" s="9">
        <v>-1166000</v>
      </c>
      <c r="F204" s="9">
        <v>-1166000</v>
      </c>
    </row>
    <row r="205" spans="1:6" ht="12.75">
      <c r="A205" s="8" t="s">
        <v>88</v>
      </c>
      <c r="B205" s="9">
        <v>-1166000</v>
      </c>
      <c r="C205" s="9">
        <v>-1166000</v>
      </c>
      <c r="D205" s="9">
        <v>-1166000</v>
      </c>
      <c r="E205" s="9">
        <v>-1166000</v>
      </c>
      <c r="F205" s="9">
        <v>-1166000</v>
      </c>
    </row>
    <row r="206" spans="1:6" ht="12.75">
      <c r="A206" s="7">
        <v>1605</v>
      </c>
      <c r="B206" s="9">
        <v>-115000</v>
      </c>
      <c r="C206" s="9">
        <v>-115000</v>
      </c>
      <c r="D206" s="9">
        <v>-115000</v>
      </c>
      <c r="E206" s="9">
        <v>-115000</v>
      </c>
      <c r="F206" s="9">
        <v>-115000</v>
      </c>
    </row>
    <row r="207" spans="1:6" ht="12.75">
      <c r="A207" s="8" t="s">
        <v>75</v>
      </c>
      <c r="B207" s="9">
        <v>-115000</v>
      </c>
      <c r="C207" s="9">
        <v>-115000</v>
      </c>
      <c r="D207" s="9">
        <v>-115000</v>
      </c>
      <c r="E207" s="9">
        <v>-115000</v>
      </c>
      <c r="F207" s="9">
        <v>-115000</v>
      </c>
    </row>
    <row r="208" spans="1:6" ht="12.75">
      <c r="A208" s="7">
        <v>1606</v>
      </c>
      <c r="B208" s="9">
        <v>-1248000</v>
      </c>
      <c r="C208" s="9">
        <v>-1268000</v>
      </c>
      <c r="D208" s="9">
        <v>-1268000</v>
      </c>
      <c r="E208" s="9">
        <v>-1268000</v>
      </c>
      <c r="F208" s="9">
        <v>-1268000</v>
      </c>
    </row>
    <row r="209" spans="1:6" ht="12.75">
      <c r="A209" s="8" t="s">
        <v>107</v>
      </c>
      <c r="B209" s="9">
        <v>-1248000</v>
      </c>
      <c r="C209" s="9">
        <v>-1268000</v>
      </c>
      <c r="D209" s="9">
        <v>-1268000</v>
      </c>
      <c r="E209" s="9">
        <v>-1268000</v>
      </c>
      <c r="F209" s="9">
        <v>-1268000</v>
      </c>
    </row>
    <row r="210" spans="1:6" ht="12.75">
      <c r="A210" s="7">
        <v>1620</v>
      </c>
      <c r="B210" s="9">
        <v>-40000</v>
      </c>
      <c r="C210" s="9">
        <v>-40000</v>
      </c>
      <c r="D210" s="9">
        <v>-40000</v>
      </c>
      <c r="E210" s="9">
        <v>-40000</v>
      </c>
      <c r="F210" s="9">
        <v>-40000</v>
      </c>
    </row>
    <row r="211" spans="1:6" ht="12.75">
      <c r="A211" s="8" t="s">
        <v>110</v>
      </c>
      <c r="B211" s="9">
        <v>-40000</v>
      </c>
      <c r="C211" s="9">
        <v>-40000</v>
      </c>
      <c r="D211" s="9">
        <v>-40000</v>
      </c>
      <c r="E211" s="9">
        <v>-40000</v>
      </c>
      <c r="F211" s="9">
        <v>-40000</v>
      </c>
    </row>
    <row r="212" spans="1:6" ht="12.75">
      <c r="A212" s="7">
        <v>1622</v>
      </c>
      <c r="B212" s="9">
        <v>-115000</v>
      </c>
      <c r="C212" s="9">
        <v>-115000</v>
      </c>
      <c r="D212" s="9">
        <v>-115000</v>
      </c>
      <c r="E212" s="9">
        <v>-115000</v>
      </c>
      <c r="F212" s="9">
        <v>-115000</v>
      </c>
    </row>
    <row r="213" spans="1:6" ht="12.75">
      <c r="A213" s="8" t="s">
        <v>117</v>
      </c>
      <c r="B213" s="9">
        <v>-115000</v>
      </c>
      <c r="C213" s="9">
        <v>-115000</v>
      </c>
      <c r="D213" s="9">
        <v>-115000</v>
      </c>
      <c r="E213" s="9">
        <v>-115000</v>
      </c>
      <c r="F213" s="9">
        <v>-115000</v>
      </c>
    </row>
    <row r="214" spans="1:6" ht="12.75">
      <c r="A214" s="7">
        <v>1623</v>
      </c>
      <c r="B214" s="9">
        <v>-130000</v>
      </c>
      <c r="C214" s="9">
        <v>-140000</v>
      </c>
      <c r="D214" s="9">
        <v>-140000</v>
      </c>
      <c r="E214" s="9">
        <v>-140000</v>
      </c>
      <c r="F214" s="9">
        <v>-140000</v>
      </c>
    </row>
    <row r="215" spans="1:6" ht="12.75">
      <c r="A215" s="8" t="s">
        <v>111</v>
      </c>
      <c r="B215" s="9">
        <v>-130000</v>
      </c>
      <c r="C215" s="9">
        <v>-140000</v>
      </c>
      <c r="D215" s="9">
        <v>-140000</v>
      </c>
      <c r="E215" s="9">
        <v>-140000</v>
      </c>
      <c r="F215" s="9">
        <v>-140000</v>
      </c>
    </row>
    <row r="216" spans="1:6" ht="12.75">
      <c r="A216" s="7">
        <v>1624</v>
      </c>
      <c r="B216" s="9">
        <v>-680000</v>
      </c>
      <c r="C216" s="9">
        <v>-1260000</v>
      </c>
      <c r="D216" s="9">
        <v>-1460000</v>
      </c>
      <c r="E216" s="9">
        <v>-1900000</v>
      </c>
      <c r="F216" s="9">
        <v>-1900000</v>
      </c>
    </row>
    <row r="217" spans="1:6" ht="12.75">
      <c r="A217" s="8" t="s">
        <v>100</v>
      </c>
      <c r="B217" s="9">
        <v>-680000</v>
      </c>
      <c r="C217" s="9">
        <v>-1260000</v>
      </c>
      <c r="D217" s="9">
        <v>-1460000</v>
      </c>
      <c r="E217" s="9">
        <v>-1900000</v>
      </c>
      <c r="F217" s="9">
        <v>-1900000</v>
      </c>
    </row>
    <row r="218" spans="1:6" ht="12.75">
      <c r="A218" s="7">
        <v>1626</v>
      </c>
      <c r="B218" s="9">
        <v>-45000</v>
      </c>
      <c r="C218" s="9">
        <v>-50000</v>
      </c>
      <c r="D218" s="9">
        <v>-50000</v>
      </c>
      <c r="E218" s="9">
        <v>-50000</v>
      </c>
      <c r="F218" s="9">
        <v>-50000</v>
      </c>
    </row>
    <row r="219" spans="1:6" ht="12.75">
      <c r="A219" s="8" t="s">
        <v>108</v>
      </c>
      <c r="B219" s="9">
        <v>-45000</v>
      </c>
      <c r="C219" s="9">
        <v>-50000</v>
      </c>
      <c r="D219" s="9">
        <v>-50000</v>
      </c>
      <c r="E219" s="9">
        <v>-50000</v>
      </c>
      <c r="F219" s="9">
        <v>-50000</v>
      </c>
    </row>
    <row r="220" spans="1:6" ht="12.75">
      <c r="A220" s="7">
        <v>1629</v>
      </c>
      <c r="B220" s="9">
        <v>-20000</v>
      </c>
      <c r="C220" s="9">
        <v>-5000</v>
      </c>
      <c r="D220" s="9">
        <v>-5000</v>
      </c>
      <c r="E220" s="9">
        <v>-5000</v>
      </c>
      <c r="F220" s="9">
        <v>-5000</v>
      </c>
    </row>
    <row r="221" spans="1:6" ht="12.75">
      <c r="A221" s="8" t="s">
        <v>103</v>
      </c>
      <c r="B221" s="9">
        <v>-20000</v>
      </c>
      <c r="C221" s="9">
        <v>-5000</v>
      </c>
      <c r="D221" s="9">
        <v>-5000</v>
      </c>
      <c r="E221" s="9">
        <v>-5000</v>
      </c>
      <c r="F221" s="9">
        <v>-5000</v>
      </c>
    </row>
    <row r="222" spans="1:6" ht="12.75">
      <c r="A222" s="7">
        <v>1630</v>
      </c>
      <c r="B222" s="9">
        <v>-1280375</v>
      </c>
      <c r="C222" s="9">
        <v>-1280375</v>
      </c>
      <c r="D222" s="9">
        <v>-1280375</v>
      </c>
      <c r="E222" s="9">
        <v>-1280375</v>
      </c>
      <c r="F222" s="9">
        <v>-1280375</v>
      </c>
    </row>
    <row r="223" spans="1:6" ht="12.75">
      <c r="A223" s="8" t="s">
        <v>96</v>
      </c>
      <c r="B223" s="9">
        <v>-1280375</v>
      </c>
      <c r="C223" s="9">
        <v>-1280375</v>
      </c>
      <c r="D223" s="9">
        <v>-1280375</v>
      </c>
      <c r="E223" s="9">
        <v>-1280375</v>
      </c>
      <c r="F223" s="9">
        <v>-1280375</v>
      </c>
    </row>
    <row r="224" spans="1:6" ht="12.75">
      <c r="A224" s="7">
        <v>1640</v>
      </c>
      <c r="B224" s="9">
        <v>-5076934</v>
      </c>
      <c r="C224" s="9">
        <v>-5166254</v>
      </c>
      <c r="D224" s="9">
        <v>-5166254</v>
      </c>
      <c r="E224" s="9">
        <v>-5166254</v>
      </c>
      <c r="F224" s="9">
        <v>-5166254</v>
      </c>
    </row>
    <row r="225" spans="1:6" ht="12.75">
      <c r="A225" s="8" t="s">
        <v>120</v>
      </c>
      <c r="B225" s="9">
        <v>-5076934</v>
      </c>
      <c r="C225" s="9">
        <v>-5166254</v>
      </c>
      <c r="D225" s="9">
        <v>-5166254</v>
      </c>
      <c r="E225" s="9">
        <v>-5166254</v>
      </c>
      <c r="F225" s="9">
        <v>-5166254</v>
      </c>
    </row>
    <row r="226" spans="1:6" ht="12.75">
      <c r="A226" s="7">
        <v>1690</v>
      </c>
      <c r="B226" s="9">
        <v>-3034426</v>
      </c>
      <c r="C226" s="9">
        <v>-3115000</v>
      </c>
      <c r="D226" s="9">
        <v>-3115700</v>
      </c>
      <c r="E226" s="9">
        <v>-3116407</v>
      </c>
      <c r="F226" s="9">
        <v>-3117121.07</v>
      </c>
    </row>
    <row r="227" spans="1:6" ht="12.75">
      <c r="A227" s="8" t="s">
        <v>83</v>
      </c>
      <c r="B227" s="9">
        <v>-3034426</v>
      </c>
      <c r="C227" s="9">
        <v>-3115000</v>
      </c>
      <c r="D227" s="9">
        <v>-3115700</v>
      </c>
      <c r="E227" s="9">
        <v>-3116407</v>
      </c>
      <c r="F227" s="9">
        <v>-3117121.07</v>
      </c>
    </row>
    <row r="228" spans="1:6" ht="12.75">
      <c r="A228" s="7">
        <v>1700</v>
      </c>
      <c r="B228" s="9">
        <v>-1029000</v>
      </c>
      <c r="C228" s="9">
        <v>-520000</v>
      </c>
      <c r="D228" s="9">
        <v>-520000</v>
      </c>
      <c r="E228" s="9">
        <v>-520000</v>
      </c>
      <c r="F228" s="9">
        <v>-520000</v>
      </c>
    </row>
    <row r="229" spans="1:6" ht="12.75">
      <c r="A229" s="8" t="s">
        <v>25</v>
      </c>
      <c r="B229" s="9">
        <v>-929000</v>
      </c>
      <c r="C229" s="9">
        <v>-520000</v>
      </c>
      <c r="D229" s="9">
        <v>-520000</v>
      </c>
      <c r="E229" s="9">
        <v>-520000</v>
      </c>
      <c r="F229" s="9">
        <v>-520000</v>
      </c>
    </row>
    <row r="230" spans="1:6" ht="12.75">
      <c r="A230" s="8" t="s">
        <v>258</v>
      </c>
      <c r="B230" s="9">
        <v>-100000</v>
      </c>
      <c r="C230" s="9"/>
      <c r="D230" s="9"/>
      <c r="E230" s="9"/>
      <c r="F230" s="9"/>
    </row>
    <row r="231" spans="1:6" ht="12.75">
      <c r="A231" s="7">
        <v>1710</v>
      </c>
      <c r="B231" s="9">
        <v>-320000</v>
      </c>
      <c r="C231" s="9">
        <v>-320000</v>
      </c>
      <c r="D231" s="9">
        <v>-320000</v>
      </c>
      <c r="E231" s="9">
        <v>-320000</v>
      </c>
      <c r="F231" s="9">
        <v>-320000</v>
      </c>
    </row>
    <row r="232" spans="1:6" ht="12.75">
      <c r="A232" s="8" t="s">
        <v>71</v>
      </c>
      <c r="B232" s="9">
        <v>-320000</v>
      </c>
      <c r="C232" s="9">
        <v>-320000</v>
      </c>
      <c r="D232" s="9">
        <v>-320000</v>
      </c>
      <c r="E232" s="9">
        <v>-320000</v>
      </c>
      <c r="F232" s="9">
        <v>-320000</v>
      </c>
    </row>
    <row r="233" spans="1:6" ht="12.75">
      <c r="A233" s="7">
        <v>1711</v>
      </c>
      <c r="B233" s="9">
        <v>-210416</v>
      </c>
      <c r="C233" s="9">
        <v>0</v>
      </c>
      <c r="D233" s="9">
        <v>0</v>
      </c>
      <c r="E233" s="9">
        <v>0</v>
      </c>
      <c r="F233" s="9">
        <v>0</v>
      </c>
    </row>
    <row r="234" spans="1:6" ht="12.75">
      <c r="A234" s="8" t="s">
        <v>109</v>
      </c>
      <c r="B234" s="9">
        <v>-210416</v>
      </c>
      <c r="C234" s="9">
        <v>0</v>
      </c>
      <c r="D234" s="9">
        <v>0</v>
      </c>
      <c r="E234" s="9">
        <v>0</v>
      </c>
      <c r="F234" s="9">
        <v>0</v>
      </c>
    </row>
    <row r="235" spans="1:6" ht="12.75">
      <c r="A235" s="7">
        <v>1728</v>
      </c>
      <c r="B235" s="9">
        <v>0</v>
      </c>
      <c r="C235" s="9">
        <v>0</v>
      </c>
      <c r="D235" s="9"/>
      <c r="E235" s="9"/>
      <c r="F235" s="9"/>
    </row>
    <row r="236" spans="1:6" ht="12.75">
      <c r="A236" s="8" t="s">
        <v>115</v>
      </c>
      <c r="B236" s="9">
        <v>0</v>
      </c>
      <c r="C236" s="9">
        <v>0</v>
      </c>
      <c r="D236" s="9"/>
      <c r="E236" s="9"/>
      <c r="F236" s="9"/>
    </row>
    <row r="237" spans="1:6" ht="12.75">
      <c r="A237" s="7">
        <v>1730</v>
      </c>
      <c r="B237" s="9">
        <v>-879000</v>
      </c>
      <c r="C237" s="9">
        <v>-845000</v>
      </c>
      <c r="D237" s="9">
        <v>-845000</v>
      </c>
      <c r="E237" s="9">
        <v>-845000</v>
      </c>
      <c r="F237" s="9">
        <v>-845000</v>
      </c>
    </row>
    <row r="238" spans="1:6" ht="12.75">
      <c r="A238" s="8" t="s">
        <v>72</v>
      </c>
      <c r="B238" s="9">
        <v>-879000</v>
      </c>
      <c r="C238" s="9">
        <v>-845000</v>
      </c>
      <c r="D238" s="9">
        <v>-845000</v>
      </c>
      <c r="E238" s="9">
        <v>-845000</v>
      </c>
      <c r="F238" s="9">
        <v>-845000</v>
      </c>
    </row>
    <row r="239" spans="1:6" ht="12.75">
      <c r="A239" s="7">
        <v>1750</v>
      </c>
      <c r="B239" s="9">
        <v>-800000</v>
      </c>
      <c r="C239" s="9">
        <v>-935000</v>
      </c>
      <c r="D239" s="9">
        <v>-935000</v>
      </c>
      <c r="E239" s="9">
        <v>-935000</v>
      </c>
      <c r="F239" s="9">
        <v>-935000</v>
      </c>
    </row>
    <row r="240" spans="1:6" ht="12.75">
      <c r="A240" s="8" t="s">
        <v>73</v>
      </c>
      <c r="B240" s="9">
        <v>-800000</v>
      </c>
      <c r="C240" s="9">
        <v>-935000</v>
      </c>
      <c r="D240" s="9">
        <v>-935000</v>
      </c>
      <c r="E240" s="9">
        <v>-935000</v>
      </c>
      <c r="F240" s="9">
        <v>-935000</v>
      </c>
    </row>
    <row r="241" spans="1:6" ht="12.75">
      <c r="A241" s="7">
        <v>1770</v>
      </c>
      <c r="B241" s="9">
        <v>-322000</v>
      </c>
      <c r="C241" s="9">
        <v>-552000</v>
      </c>
      <c r="D241" s="9">
        <v>-352000</v>
      </c>
      <c r="E241" s="9">
        <v>-352000</v>
      </c>
      <c r="F241" s="9">
        <v>-352000</v>
      </c>
    </row>
    <row r="242" spans="1:6" ht="12.75">
      <c r="A242" s="8" t="s">
        <v>74</v>
      </c>
      <c r="B242" s="9">
        <v>-322000</v>
      </c>
      <c r="C242" s="9">
        <v>-552000</v>
      </c>
      <c r="D242" s="9">
        <v>-352000</v>
      </c>
      <c r="E242" s="9">
        <v>-352000</v>
      </c>
      <c r="F242" s="9">
        <v>-352000</v>
      </c>
    </row>
    <row r="243" spans="1:6" ht="12.75">
      <c r="A243" s="7">
        <v>1790</v>
      </c>
      <c r="B243" s="9">
        <v>-1846280</v>
      </c>
      <c r="C243" s="9">
        <v>-2154815</v>
      </c>
      <c r="D243" s="9">
        <v>-2154815</v>
      </c>
      <c r="E243" s="9">
        <v>-2154815</v>
      </c>
      <c r="F243" s="9">
        <v>-2154815</v>
      </c>
    </row>
    <row r="244" spans="1:6" ht="12.75">
      <c r="A244" s="8" t="s">
        <v>53</v>
      </c>
      <c r="B244" s="9">
        <v>-1846280</v>
      </c>
      <c r="C244" s="9">
        <v>-2154815</v>
      </c>
      <c r="D244" s="9">
        <v>-2154815</v>
      </c>
      <c r="E244" s="9">
        <v>-2154815</v>
      </c>
      <c r="F244" s="9">
        <v>-2154815</v>
      </c>
    </row>
    <row r="245" spans="1:6" ht="12.75">
      <c r="A245" s="7">
        <v>1800</v>
      </c>
      <c r="B245" s="9">
        <v>-33450000</v>
      </c>
      <c r="C245" s="9">
        <v>-38169000</v>
      </c>
      <c r="D245" s="9">
        <v>-38607000</v>
      </c>
      <c r="E245" s="9">
        <v>-37346000</v>
      </c>
      <c r="F245" s="9">
        <v>-37306000</v>
      </c>
    </row>
    <row r="246" spans="1:6" ht="12.75">
      <c r="A246" s="8" t="s">
        <v>42</v>
      </c>
      <c r="B246" s="9">
        <v>-33450000</v>
      </c>
      <c r="C246" s="9">
        <v>-38169000</v>
      </c>
      <c r="D246" s="9">
        <v>-38607000</v>
      </c>
      <c r="E246" s="9">
        <v>-37346000</v>
      </c>
      <c r="F246" s="9">
        <v>-37306000</v>
      </c>
    </row>
    <row r="247" spans="1:6" ht="12.75">
      <c r="A247" s="7">
        <v>1810</v>
      </c>
      <c r="B247" s="9">
        <v>-1421000</v>
      </c>
      <c r="C247" s="9">
        <v>-1505000</v>
      </c>
      <c r="D247" s="9">
        <v>-1505000</v>
      </c>
      <c r="E247" s="9">
        <v>-1505000</v>
      </c>
      <c r="F247" s="9">
        <v>-1250000</v>
      </c>
    </row>
    <row r="248" spans="1:6" ht="12.75">
      <c r="A248" s="8" t="s">
        <v>43</v>
      </c>
      <c r="B248" s="9">
        <v>-1421000</v>
      </c>
      <c r="C248" s="9">
        <v>-1505000</v>
      </c>
      <c r="D248" s="9">
        <v>-1505000</v>
      </c>
      <c r="E248" s="9">
        <v>-1505000</v>
      </c>
      <c r="F248" s="9">
        <v>-1250000</v>
      </c>
    </row>
    <row r="249" spans="1:6" ht="12.75">
      <c r="A249" s="7">
        <v>1870</v>
      </c>
      <c r="B249" s="9">
        <v>-16008945</v>
      </c>
      <c r="C249" s="9">
        <v>-13894000</v>
      </c>
      <c r="D249" s="9">
        <v>-14172000</v>
      </c>
      <c r="E249" s="9">
        <v>-14456000</v>
      </c>
      <c r="F249" s="9">
        <v>-14745000</v>
      </c>
    </row>
    <row r="250" spans="1:6" ht="12.75">
      <c r="A250" s="8" t="s">
        <v>41</v>
      </c>
      <c r="B250" s="9">
        <v>-16008945</v>
      </c>
      <c r="C250" s="9">
        <v>-13894000</v>
      </c>
      <c r="D250" s="9">
        <v>-14172000</v>
      </c>
      <c r="E250" s="9">
        <v>-14456000</v>
      </c>
      <c r="F250" s="9">
        <v>-14745000</v>
      </c>
    </row>
    <row r="251" spans="1:6" ht="12.75">
      <c r="A251" s="7">
        <v>1891</v>
      </c>
      <c r="B251" s="9">
        <v>0</v>
      </c>
      <c r="C251" s="9">
        <v>-17000</v>
      </c>
      <c r="D251" s="9">
        <v>-17000</v>
      </c>
      <c r="E251" s="9">
        <v>-17000</v>
      </c>
      <c r="F251" s="9">
        <v>-17000</v>
      </c>
    </row>
    <row r="252" spans="1:6" ht="12.75">
      <c r="A252" s="8" t="s">
        <v>89</v>
      </c>
      <c r="B252" s="9">
        <v>0</v>
      </c>
      <c r="C252" s="9">
        <v>-17000</v>
      </c>
      <c r="D252" s="9">
        <v>-17000</v>
      </c>
      <c r="E252" s="9">
        <v>-17000</v>
      </c>
      <c r="F252" s="9">
        <v>-17000</v>
      </c>
    </row>
    <row r="253" spans="1:6" ht="12.75">
      <c r="A253" s="7">
        <v>1900</v>
      </c>
      <c r="B253" s="9">
        <v>-37167</v>
      </c>
      <c r="C253" s="9">
        <v>-37167</v>
      </c>
      <c r="D253" s="9">
        <v>-37167</v>
      </c>
      <c r="E253" s="9">
        <v>-37167</v>
      </c>
      <c r="F253" s="9">
        <v>-37167</v>
      </c>
    </row>
    <row r="254" spans="1:6" ht="12.75">
      <c r="A254" s="8" t="s">
        <v>48</v>
      </c>
      <c r="B254" s="9">
        <v>-37167</v>
      </c>
      <c r="C254" s="9">
        <v>-37167</v>
      </c>
      <c r="D254" s="9">
        <v>-37167</v>
      </c>
      <c r="E254" s="9">
        <v>-37167</v>
      </c>
      <c r="F254" s="9">
        <v>-37167</v>
      </c>
    </row>
    <row r="255" spans="1:6" ht="12.75">
      <c r="A255" s="7">
        <v>1901</v>
      </c>
      <c r="B255" s="9">
        <v>-61500</v>
      </c>
      <c r="C255" s="9">
        <v>-61500</v>
      </c>
      <c r="D255" s="9">
        <v>-61500</v>
      </c>
      <c r="E255" s="9">
        <v>-61500</v>
      </c>
      <c r="F255" s="9">
        <v>-61500</v>
      </c>
    </row>
    <row r="256" spans="1:6" ht="12.75">
      <c r="A256" s="8" t="s">
        <v>38</v>
      </c>
      <c r="B256" s="9">
        <v>-61500</v>
      </c>
      <c r="C256" s="9">
        <v>-61500</v>
      </c>
      <c r="D256" s="9">
        <v>-61500</v>
      </c>
      <c r="E256" s="9">
        <v>-61500</v>
      </c>
      <c r="F256" s="9">
        <v>-61500</v>
      </c>
    </row>
    <row r="257" spans="1:6" ht="12.75">
      <c r="A257" s="7">
        <v>1903</v>
      </c>
      <c r="B257" s="9">
        <v>-620000</v>
      </c>
      <c r="C257" s="9">
        <v>-700000</v>
      </c>
      <c r="D257" s="9">
        <v>-700000</v>
      </c>
      <c r="E257" s="9">
        <v>-700000</v>
      </c>
      <c r="F257" s="9">
        <v>-700000</v>
      </c>
    </row>
    <row r="258" spans="1:6" ht="12.75">
      <c r="A258" s="8" t="s">
        <v>34</v>
      </c>
      <c r="B258" s="9">
        <v>-620000</v>
      </c>
      <c r="C258" s="9">
        <v>-700000</v>
      </c>
      <c r="D258" s="9">
        <v>-700000</v>
      </c>
      <c r="E258" s="9">
        <v>-700000</v>
      </c>
      <c r="F258" s="9">
        <v>-700000</v>
      </c>
    </row>
    <row r="259" spans="1:6" ht="12.75">
      <c r="A259" s="7">
        <v>1904</v>
      </c>
      <c r="B259" s="9">
        <v>-41000</v>
      </c>
      <c r="C259" s="9">
        <v>-41000</v>
      </c>
      <c r="D259" s="9">
        <v>-41000</v>
      </c>
      <c r="E259" s="9">
        <v>-41000</v>
      </c>
      <c r="F259" s="9">
        <v>-41000</v>
      </c>
    </row>
    <row r="260" spans="1:6" ht="12.75">
      <c r="A260" s="8" t="s">
        <v>49</v>
      </c>
      <c r="B260" s="9">
        <v>-41000</v>
      </c>
      <c r="C260" s="9">
        <v>-41000</v>
      </c>
      <c r="D260" s="9">
        <v>-41000</v>
      </c>
      <c r="E260" s="9">
        <v>-41000</v>
      </c>
      <c r="F260" s="9">
        <v>-41000</v>
      </c>
    </row>
    <row r="261" spans="1:6" ht="12.75">
      <c r="A261" s="7">
        <v>1905</v>
      </c>
      <c r="B261" s="9">
        <v>-240000</v>
      </c>
      <c r="C261" s="9">
        <v>-240000</v>
      </c>
      <c r="D261" s="9">
        <v>-240000</v>
      </c>
      <c r="E261" s="9">
        <v>-240000</v>
      </c>
      <c r="F261" s="9">
        <v>-240000</v>
      </c>
    </row>
    <row r="262" spans="1:6" ht="12.75">
      <c r="A262" s="8" t="s">
        <v>51</v>
      </c>
      <c r="B262" s="9">
        <v>-240000</v>
      </c>
      <c r="C262" s="9">
        <v>-240000</v>
      </c>
      <c r="D262" s="9">
        <v>-240000</v>
      </c>
      <c r="E262" s="9">
        <v>-240000</v>
      </c>
      <c r="F262" s="9">
        <v>-240000</v>
      </c>
    </row>
    <row r="263" spans="1:6" ht="12.75">
      <c r="A263" s="7">
        <v>1920</v>
      </c>
      <c r="B263" s="9">
        <v>-50000</v>
      </c>
      <c r="C263" s="9">
        <v>-40000</v>
      </c>
      <c r="D263" s="9">
        <v>-40000</v>
      </c>
      <c r="E263" s="9">
        <v>-40000</v>
      </c>
      <c r="F263" s="9">
        <v>-40000</v>
      </c>
    </row>
    <row r="264" spans="1:6" ht="12.75">
      <c r="A264" s="8" t="s">
        <v>94</v>
      </c>
      <c r="B264" s="9">
        <v>-50000</v>
      </c>
      <c r="C264" s="9">
        <v>-40000</v>
      </c>
      <c r="D264" s="9">
        <v>-40000</v>
      </c>
      <c r="E264" s="9">
        <v>-40000</v>
      </c>
      <c r="F264" s="9">
        <v>-40000</v>
      </c>
    </row>
    <row r="265" spans="1:6" ht="12.75">
      <c r="A265" s="7">
        <v>1921</v>
      </c>
      <c r="B265" s="9">
        <v>-600000</v>
      </c>
      <c r="C265" s="9">
        <v>-600000</v>
      </c>
      <c r="D265" s="9">
        <v>-600000</v>
      </c>
      <c r="E265" s="9">
        <v>-600000</v>
      </c>
      <c r="F265" s="9">
        <v>-600000</v>
      </c>
    </row>
    <row r="266" spans="1:6" ht="12.75">
      <c r="A266" s="8" t="s">
        <v>39</v>
      </c>
      <c r="B266" s="9">
        <v>-600000</v>
      </c>
      <c r="C266" s="9">
        <v>-600000</v>
      </c>
      <c r="D266" s="9">
        <v>-600000</v>
      </c>
      <c r="E266" s="9">
        <v>-600000</v>
      </c>
      <c r="F266" s="9">
        <v>-600000</v>
      </c>
    </row>
    <row r="267" spans="1:6" ht="12.75">
      <c r="A267" s="7">
        <v>1950</v>
      </c>
      <c r="B267" s="9">
        <v>-955000</v>
      </c>
      <c r="C267" s="9">
        <v>-450000</v>
      </c>
      <c r="D267" s="9">
        <v>0</v>
      </c>
      <c r="E267" s="9">
        <v>0</v>
      </c>
      <c r="F267" s="9">
        <v>0</v>
      </c>
    </row>
    <row r="268" spans="1:6" ht="12.75">
      <c r="A268" s="8" t="s">
        <v>26</v>
      </c>
      <c r="B268" s="9">
        <v>-955000</v>
      </c>
      <c r="C268" s="9">
        <v>-450000</v>
      </c>
      <c r="D268" s="9">
        <v>0</v>
      </c>
      <c r="E268" s="9">
        <v>0</v>
      </c>
      <c r="F268" s="9">
        <v>0</v>
      </c>
    </row>
    <row r="269" spans="1:6" ht="12.75">
      <c r="A269" s="7">
        <v>1990</v>
      </c>
      <c r="B269" s="9">
        <v>-1245000</v>
      </c>
      <c r="C269" s="9">
        <v>-1245000</v>
      </c>
      <c r="D269" s="9">
        <v>-1245000</v>
      </c>
      <c r="E269" s="9">
        <v>-1245000</v>
      </c>
      <c r="F269" s="9">
        <v>-1245000</v>
      </c>
    </row>
    <row r="270" spans="1:6" ht="12.75">
      <c r="A270" s="8" t="s">
        <v>44</v>
      </c>
      <c r="B270" s="9">
        <v>-1245000</v>
      </c>
      <c r="C270" s="9">
        <v>-1245000</v>
      </c>
      <c r="D270" s="9">
        <v>-1245000</v>
      </c>
      <c r="E270" s="9">
        <v>-1245000</v>
      </c>
      <c r="F270" s="9">
        <v>-1245000</v>
      </c>
    </row>
    <row r="271" spans="1:6" ht="12.75">
      <c r="A271" s="7">
        <v>1488</v>
      </c>
      <c r="B271" s="9">
        <v>0</v>
      </c>
      <c r="C271" s="9">
        <v>0</v>
      </c>
      <c r="D271" s="9">
        <v>-948376.2124</v>
      </c>
      <c r="E271" s="9">
        <v>-948376.2124</v>
      </c>
      <c r="F271" s="9">
        <v>-948376.2124</v>
      </c>
    </row>
    <row r="272" spans="1:6" ht="12.75">
      <c r="A272" s="8" t="s">
        <v>407</v>
      </c>
      <c r="B272" s="9">
        <v>0</v>
      </c>
      <c r="C272" s="9">
        <v>0</v>
      </c>
      <c r="D272" s="9">
        <v>-948376.2124</v>
      </c>
      <c r="E272" s="9">
        <v>-948376.2124</v>
      </c>
      <c r="F272" s="9">
        <v>-948376.2124</v>
      </c>
    </row>
    <row r="273" spans="1:6" ht="12.75">
      <c r="A273" s="7" t="s">
        <v>242</v>
      </c>
      <c r="B273" s="9">
        <v>-48000</v>
      </c>
      <c r="C273" s="9">
        <v>-337085.87999999523</v>
      </c>
      <c r="D273" s="9">
        <v>-1168862.0923999953</v>
      </c>
      <c r="E273" s="9">
        <v>104430.90760000481</v>
      </c>
      <c r="F273" s="9">
        <v>15716.83760000451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11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14.28125" style="0" bestFit="1" customWidth="1"/>
    <col min="2" max="3" width="20.421875" style="0" customWidth="1"/>
  </cols>
  <sheetData>
    <row r="3" ht="12.75">
      <c r="B3" s="6" t="s">
        <v>243</v>
      </c>
    </row>
    <row r="4" spans="1:3" ht="12.75">
      <c r="A4" s="6" t="s">
        <v>241</v>
      </c>
      <c r="B4" t="s">
        <v>244</v>
      </c>
      <c r="C4" t="s">
        <v>290</v>
      </c>
    </row>
    <row r="5" spans="1:3" ht="12.75">
      <c r="A5" s="7" t="s">
        <v>377</v>
      </c>
      <c r="B5" s="9">
        <v>950000</v>
      </c>
      <c r="C5" s="9"/>
    </row>
    <row r="6" spans="1:3" ht="12.75">
      <c r="A6" s="7" t="s">
        <v>376</v>
      </c>
      <c r="B6" s="9">
        <v>22660000</v>
      </c>
      <c r="C6" s="9"/>
    </row>
    <row r="7" spans="1:3" ht="12.75">
      <c r="A7" s="7" t="s">
        <v>379</v>
      </c>
      <c r="B7" s="9">
        <v>-3700000</v>
      </c>
      <c r="C7" s="9"/>
    </row>
    <row r="8" spans="1:3" ht="12.75">
      <c r="A8" s="7" t="s">
        <v>378</v>
      </c>
      <c r="B8" s="9">
        <v>-16383000</v>
      </c>
      <c r="C8" s="9"/>
    </row>
    <row r="9" spans="1:3" ht="12.75">
      <c r="A9" s="7" t="s">
        <v>380</v>
      </c>
      <c r="B9" s="9">
        <v>-3527000</v>
      </c>
      <c r="C9" s="9"/>
    </row>
    <row r="10" spans="1:3" ht="12.75">
      <c r="A10" s="7" t="s">
        <v>382</v>
      </c>
      <c r="B10" s="9"/>
      <c r="C10" s="9"/>
    </row>
    <row r="11" spans="1:3" ht="12.75">
      <c r="A11" s="7" t="s">
        <v>242</v>
      </c>
      <c r="B11" s="9">
        <v>0</v>
      </c>
      <c r="C11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27.421875" style="0" bestFit="1" customWidth="1"/>
    <col min="2" max="2" width="20.421875" style="0" customWidth="1"/>
  </cols>
  <sheetData>
    <row r="1" spans="1:2" ht="12.75">
      <c r="A1" s="6" t="s">
        <v>131</v>
      </c>
      <c r="B1" t="s">
        <v>257</v>
      </c>
    </row>
    <row r="3" spans="1:2" ht="12.75">
      <c r="A3" s="6" t="s">
        <v>241</v>
      </c>
      <c r="B3" t="s">
        <v>244</v>
      </c>
    </row>
    <row r="4" spans="1:2" ht="12.75">
      <c r="A4" s="7" t="s">
        <v>386</v>
      </c>
      <c r="B4" s="9"/>
    </row>
    <row r="5" spans="1:2" ht="12.75">
      <c r="A5" s="7" t="s">
        <v>385</v>
      </c>
      <c r="B5" s="9">
        <v>500000</v>
      </c>
    </row>
    <row r="6" spans="1:2" ht="12.75">
      <c r="A6" s="7" t="s">
        <v>387</v>
      </c>
      <c r="B6" s="9">
        <v>250000</v>
      </c>
    </row>
    <row r="7" spans="1:2" ht="12.75">
      <c r="A7" s="7" t="s">
        <v>384</v>
      </c>
      <c r="B7" s="9">
        <v>22160000</v>
      </c>
    </row>
    <row r="8" spans="1:2" ht="12.75">
      <c r="A8" s="7" t="s">
        <v>388</v>
      </c>
      <c r="B8" s="9">
        <v>700000</v>
      </c>
    </row>
    <row r="9" spans="1:2" ht="12.75">
      <c r="A9" s="7" t="s">
        <v>242</v>
      </c>
      <c r="B9" s="9">
        <v>23610000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zoomScalePageLayoutView="0" workbookViewId="0" topLeftCell="A4">
      <selection activeCell="A1" sqref="A1:F23"/>
    </sheetView>
  </sheetViews>
  <sheetFormatPr defaultColWidth="11.421875" defaultRowHeight="12.75"/>
  <cols>
    <col min="1" max="1" width="50.140625" style="0" customWidth="1"/>
    <col min="2" max="2" width="20.8515625" style="0" customWidth="1"/>
    <col min="3" max="3" width="16.00390625" style="0" customWidth="1"/>
    <col min="4" max="6" width="15.7109375" style="0" customWidth="1"/>
  </cols>
  <sheetData>
    <row r="1" spans="1:6" ht="31.5">
      <c r="A1" s="141" t="s">
        <v>253</v>
      </c>
      <c r="B1" s="142"/>
      <c r="C1" s="142"/>
      <c r="D1" s="142"/>
      <c r="E1" s="142"/>
      <c r="F1" s="143"/>
    </row>
    <row r="2" spans="1:6" ht="27">
      <c r="A2" s="144" t="s">
        <v>297</v>
      </c>
      <c r="B2" s="145"/>
      <c r="C2" s="145"/>
      <c r="D2" s="145"/>
      <c r="E2" s="145"/>
      <c r="F2" s="146"/>
    </row>
    <row r="3" spans="1:6" ht="22.5">
      <c r="A3" s="10"/>
      <c r="B3" s="11" t="s">
        <v>247</v>
      </c>
      <c r="C3" s="26" t="s">
        <v>254</v>
      </c>
      <c r="D3" s="26" t="s">
        <v>294</v>
      </c>
      <c r="E3" s="26" t="s">
        <v>295</v>
      </c>
      <c r="F3" s="26" t="s">
        <v>296</v>
      </c>
    </row>
    <row r="4" spans="1:6" ht="18.75">
      <c r="A4" s="12" t="s">
        <v>259</v>
      </c>
      <c r="B4" s="13">
        <f>SUM(GETPIVOTDATA("Sum av Budsjett 2011",Total!$A$3,"Art",1870))</f>
        <v>-16008945</v>
      </c>
      <c r="C4" s="54">
        <f>SUM(GETPIVOTDATA("Sum av Budsjett 2012",Total!$A$3,"Art",1870))</f>
        <v>-13894000</v>
      </c>
      <c r="D4" s="54">
        <f>SUM(GETPIVOTDATA("Sum av Budsjett 2013",Total!$A$3,"Art",1870))</f>
        <v>-14172000</v>
      </c>
      <c r="E4" s="54">
        <f>SUM(GETPIVOTDATA("Sum av Budsjett 2014",Total!$A$3,"Art",1870))</f>
        <v>-14456000</v>
      </c>
      <c r="F4" s="54">
        <f>SUM(GETPIVOTDATA("Sum av Budsjett 2015",Total!$A$3,"Art",1870))</f>
        <v>-14745000</v>
      </c>
    </row>
    <row r="5" spans="1:6" ht="18.75">
      <c r="A5" s="12" t="s">
        <v>260</v>
      </c>
      <c r="B5" s="13">
        <f>SUM(GETPIVOTDATA("Sum av Budsjett 2011",Total!$A$3,"Art",1800))</f>
        <v>-33450000</v>
      </c>
      <c r="C5" s="53">
        <f>SUM(GETPIVOTDATA("Sum av Budsjett 2012",Total!$A$3,"Art",1800))</f>
        <v>-38169000</v>
      </c>
      <c r="D5" s="53">
        <f>SUM(GETPIVOTDATA("Sum av Budsjett 2013",Total!$A$3,"Art",1800))</f>
        <v>-38607000</v>
      </c>
      <c r="E5" s="53">
        <f>SUM(GETPIVOTDATA("Sum av Budsjett 2014",Total!$A$3,"Art",1800))</f>
        <v>-37346000</v>
      </c>
      <c r="F5" s="53">
        <f>SUM(GETPIVOTDATA("Sum av Budsjett 2015",Total!$A$3,"Art",1800))</f>
        <v>-37306000</v>
      </c>
    </row>
    <row r="6" spans="1:6" ht="18.75">
      <c r="A6" s="12" t="s">
        <v>261</v>
      </c>
      <c r="B6" s="13">
        <v>0</v>
      </c>
      <c r="C6" s="46">
        <v>0</v>
      </c>
      <c r="D6" s="46">
        <v>0</v>
      </c>
      <c r="E6" s="46">
        <v>0</v>
      </c>
      <c r="F6" s="46">
        <v>0</v>
      </c>
    </row>
    <row r="7" spans="1:6" ht="18.75">
      <c r="A7" s="12" t="s">
        <v>262</v>
      </c>
      <c r="B7" s="13">
        <v>0</v>
      </c>
      <c r="C7" s="46">
        <v>0</v>
      </c>
      <c r="D7" s="46">
        <v>0</v>
      </c>
      <c r="E7" s="46">
        <v>0</v>
      </c>
      <c r="F7" s="46">
        <v>0</v>
      </c>
    </row>
    <row r="8" spans="1:6" ht="18.75">
      <c r="A8" s="12" t="s">
        <v>263</v>
      </c>
      <c r="B8" s="13">
        <f>SUM(GETPIVOTDATA("Sum av Budsjett 2011",Total!$A$3,"Art",1810))</f>
        <v>-1421000</v>
      </c>
      <c r="C8" s="52">
        <f>SUM(GETPIVOTDATA("Sum av Budsjett 2012",Total!$A$3,"Art",1810))</f>
        <v>-1505000</v>
      </c>
      <c r="D8" s="52">
        <f>SUM(GETPIVOTDATA("Sum av Budsjett 2013",Total!$A$3,"Art",1810))</f>
        <v>-1505000</v>
      </c>
      <c r="E8" s="52">
        <f>SUM(GETPIVOTDATA("Sum av Budsjett 2014",Total!$A$3,"Art",1810))</f>
        <v>-1505000</v>
      </c>
      <c r="F8" s="52">
        <f>SUM(GETPIVOTDATA("Sum av Budsjett 2015",Total!$A$3,"Art",1810))</f>
        <v>-1250000</v>
      </c>
    </row>
    <row r="9" spans="1:6" ht="18.75">
      <c r="A9" s="34" t="s">
        <v>264</v>
      </c>
      <c r="B9" s="29">
        <f>SUM(B4:B8)</f>
        <v>-50879945</v>
      </c>
      <c r="C9" s="27">
        <f>SUM(C4:C8)</f>
        <v>-53568000</v>
      </c>
      <c r="D9" s="27">
        <f>SUM(D4:D8)</f>
        <v>-54284000</v>
      </c>
      <c r="E9" s="27">
        <f>SUM(E4:E8)</f>
        <v>-53307000</v>
      </c>
      <c r="F9" s="27">
        <f>SUM(F4:F8)</f>
        <v>-53301000</v>
      </c>
    </row>
    <row r="10" spans="1:6" ht="18.75">
      <c r="A10" s="12" t="s">
        <v>249</v>
      </c>
      <c r="B10" s="14">
        <f>SUM(GETPIVOTDATA("Sum av Budsjett 2011",Total!$A$3,"Art",1900)+GETPIVOTDATA("Sum av Budsjett 2011",Total!$A$3,"Art",1901)+GETPIVOTDATA("Sum av Budsjett 2011",Total!$A$3,"Art",1903)+GETPIVOTDATA("Sum av Budsjett 2011",Total!$A$3,"Art",1904)+GETPIVOTDATA("Sum av Budsjett 2011",Total!$A$3,"Art",1905)+GETPIVOTDATA("Sum av Budsjett 2011",Total!$A$3,"Art",1920)+GETPIVOTDATA("Sum av Budsjett 2011",Total!$A$3,"Art",1921))</f>
        <v>-1649667</v>
      </c>
      <c r="C10" s="54">
        <f>SUM(GETPIVOTDATA("Sum av Budsjett 2012",Total!$A$3,"Art",1900)+GETPIVOTDATA("Sum av Budsjett 2012",Total!$A$3,"Art",1901)+GETPIVOTDATA("Sum av Budsjett 2012",Total!$A$3,"Art",1903)+GETPIVOTDATA("Sum av Budsjett 2012",Total!$A$3,"Art",1904)+GETPIVOTDATA("Sum av Budsjett 2012",Total!$A$3,"Art",1905)+GETPIVOTDATA("Sum av Budsjett 2012",Total!$A$3,"Art",1920)+GETPIVOTDATA("Sum av Budsjett 2012",Total!$A$3,"Art",1921))</f>
        <v>-1719667</v>
      </c>
      <c r="D10" s="54">
        <f>SUM(GETPIVOTDATA("Sum av Budsjett 2013",Total!$A$3,"Art",1900)+GETPIVOTDATA("Sum av Budsjett 2013",Total!$A$3,"Art",1901)+GETPIVOTDATA("Sum av Budsjett 2013",Total!$A$3,"Art",1903)+GETPIVOTDATA("Sum av Budsjett 2013",Total!$A$3,"Art",1904)+GETPIVOTDATA("Sum av Budsjett 2013",Total!$A$3,"Art",1905)+GETPIVOTDATA("Sum av Budsjett 2013",Total!$A$3,"Art",1920)+GETPIVOTDATA("Sum av Budsjett 2013",Total!$A$3,"Art",1921))</f>
        <v>-1719667</v>
      </c>
      <c r="E10" s="54">
        <f>SUM(GETPIVOTDATA("Sum av Budsjett 2014",Total!$A$3,"Art",1900)+GETPIVOTDATA("Sum av Budsjett 2014",Total!$A$3,"Art",1901)+GETPIVOTDATA("Sum av Budsjett 2014",Total!$A$3,"Art",1903)+GETPIVOTDATA("Sum av Budsjett 2014",Total!$A$3,"Art",1904)+GETPIVOTDATA("Sum av Budsjett 2014",Total!$A$3,"Art",1905)+GETPIVOTDATA("Sum av Budsjett 2014",Total!$A$3,"Art",1920)+GETPIVOTDATA("Sum av Budsjett 2014",Total!$A$3,"Art",1921))</f>
        <v>-1719667</v>
      </c>
      <c r="F10" s="54">
        <f>SUM(GETPIVOTDATA("Sum av Budsjett 2015",Total!$A$3,"Art",1900)+GETPIVOTDATA("Sum av Budsjett 2015",Total!$A$3,"Art",1901)+GETPIVOTDATA("Sum av Budsjett 2015",Total!$A$3,"Art",1903)+GETPIVOTDATA("Sum av Budsjett 2015",Total!$A$3,"Art",1904)+GETPIVOTDATA("Sum av Budsjett 2015",Total!$A$3,"Art",1905)+GETPIVOTDATA("Sum av Budsjett 2015",Total!$A$3,"Art",1920)+GETPIVOTDATA("Sum av Budsjett 2012",Total!$A$3,"Art",1921))</f>
        <v>-1719667</v>
      </c>
    </row>
    <row r="11" spans="1:6" ht="18.75">
      <c r="A11" s="12" t="s">
        <v>250</v>
      </c>
      <c r="B11" s="14">
        <f>SUM(GETPIVOTDATA("Sum av Budsjett 2011",Total!$A$3,"Art",1500)+GETPIVOTDATA("Sum av Budsjett 2011",Total!$A$3,"Art",1501)+GETPIVOTDATA("Sum av Budsjett 2011",Total!$A$3,"Art",1503)+GETPIVOTDATA("Sum av Budsjett 2011",Total!$A$3,"Art",1504)+GETPIVOTDATA("Sum av Budsjett 2011",Total!$A$3,"Art",1510)+GETPIVOTDATA("Sum av Budsjett 2011",Total!$A$3,"Art",1520)+GETPIVOTDATA("Sum av Budsjett 2011",Total!$A$3,"Art",1521))</f>
        <v>6926997</v>
      </c>
      <c r="C11" s="55">
        <f>SUM(GETPIVOTDATA("Sum av Budsjett 2012",Total!$A$3,"Art",1500)+GETPIVOTDATA("Sum av Budsjett 2012",Total!$A$3,"Art",1501)+GETPIVOTDATA("Sum av Budsjett 2012",Total!$A$3,"Art",1503)+GETPIVOTDATA("Sum av Budsjett 2012",Total!$A$3,"Art",1504)+GETPIVOTDATA("Sum av Budsjett 2012",Total!$A$3,"Art",1510)+GETPIVOTDATA("Sum av Budsjett 2012",Total!$A$3,"Art",1520)+GETPIVOTDATA("Sum av Budsjett 2012",Total!$A$3,"Art",1521))</f>
        <v>6078000</v>
      </c>
      <c r="D11" s="55">
        <f>SUM(GETPIVOTDATA("Sum av Budsjett 2013",Total!$A$3,"Art",1500)+GETPIVOTDATA("Sum av Budsjett 2013",Total!$A$3,"Art",1501)+GETPIVOTDATA("Sum av Budsjett 2013",Total!$A$3,"Art",1503)+GETPIVOTDATA("Sum av Budsjett 2013",Total!$A$3,"Art",1504)+GETPIVOTDATA("Sum av Budsjett 2013",Total!$A$3,"Art",1510)+GETPIVOTDATA("Sum av Budsjett 2013",Total!$A$3,"Art",1520)+GETPIVOTDATA("Sum av Budsjett 2013",Total!$A$3,"Art",1521))</f>
        <v>6560000</v>
      </c>
      <c r="E11" s="55">
        <f>SUM(GETPIVOTDATA("Sum av Budsjett 2014",Total!$A$3,"Art",1500)+GETPIVOTDATA("Sum av Budsjett 2014",Total!$A$3,"Art",1501)+GETPIVOTDATA("Sum av Budsjett 2014",Total!$A$3,"Art",1503)+GETPIVOTDATA("Sum av Budsjett 2014",Total!$A$3,"Art",1504)+GETPIVOTDATA("Sum av Budsjett 2014",Total!$A$3,"Art",1510)+GETPIVOTDATA("Sum av Budsjett 2014",Total!$A$3,"Art",1520)+GETPIVOTDATA("Sum av Budsjett 2014",Total!$A$3,"Art",1521))</f>
        <v>8137000</v>
      </c>
      <c r="F11" s="55">
        <f>SUM(GETPIVOTDATA("Sum av Budsjett 2015",Total!$A$3,"Art",1500)+GETPIVOTDATA("Sum av Budsjett 2015",Total!$A$3,"Art",1501)+GETPIVOTDATA("Sum av Budsjett 2015",Total!$A$3,"Art",1503)+GETPIVOTDATA("Sum av Budsjett 2015",Total!$A$3,"Art",1504)+GETPIVOTDATA("Sum av Budsjett 2015",Total!$A$3,"Art",1510)+GETPIVOTDATA("Sum av Budsjett 2015",Total!$A$3,"Art",1520)+GETPIVOTDATA("Sum av Budsjett 2015",Total!$A$3,"Art",1521))</f>
        <v>8259000</v>
      </c>
    </row>
    <row r="12" spans="1:6" s="30" customFormat="1" ht="18.75">
      <c r="A12" s="34" t="s">
        <v>251</v>
      </c>
      <c r="B12" s="35">
        <f>SUM(B10:B11)</f>
        <v>5277330</v>
      </c>
      <c r="C12" s="36">
        <f>SUM(C10:C11)</f>
        <v>4358333</v>
      </c>
      <c r="D12" s="36">
        <f>SUM(D10:D11)</f>
        <v>4840333</v>
      </c>
      <c r="E12" s="36">
        <f>SUM(E10:E11)</f>
        <v>6417333</v>
      </c>
      <c r="F12" s="36">
        <f>SUM(F10:F11)</f>
        <v>6539333</v>
      </c>
    </row>
    <row r="13" spans="1:6" ht="18.75">
      <c r="A13" s="37" t="s">
        <v>266</v>
      </c>
      <c r="B13" s="38">
        <v>0</v>
      </c>
      <c r="C13" s="50">
        <v>0</v>
      </c>
      <c r="D13" s="50">
        <v>0</v>
      </c>
      <c r="E13" s="50">
        <v>0</v>
      </c>
      <c r="F13" s="50">
        <v>0</v>
      </c>
    </row>
    <row r="14" spans="1:6" ht="18.75">
      <c r="A14" s="41" t="s">
        <v>267</v>
      </c>
      <c r="B14" s="14">
        <f>SUM(GETPIVOTDATA("Sum av Budsjett 2011",Total!$A$3,"Art",1540))</f>
        <v>210983</v>
      </c>
      <c r="C14" s="15">
        <f>SUM(GETPIVOTDATA("Sum av Budsjett 2012",Total!$A$3,"Art",1540))</f>
        <v>0</v>
      </c>
      <c r="D14" s="15">
        <f>SUM(GETPIVOTDATA("Sum av Budsjett 2012",Total!$A$3,"Art",1540))</f>
        <v>0</v>
      </c>
      <c r="E14" s="15">
        <f>SUM(GETPIVOTDATA("Sum av Budsjett 2012",Total!$A$3,"Art",1540))</f>
        <v>0</v>
      </c>
      <c r="F14" s="15">
        <f>SUM(GETPIVOTDATA("Sum av Budsjett 2012",Total!$A$3,"Art",1540))</f>
        <v>0</v>
      </c>
    </row>
    <row r="15" spans="1:6" ht="18.75">
      <c r="A15" s="41" t="s">
        <v>268</v>
      </c>
      <c r="B15" s="14">
        <f>SUM(GETPIVOTDATA("Sum av Budsjett 2011",Total!$A$3,"Art",1550))</f>
        <v>311500</v>
      </c>
      <c r="C15" s="15">
        <f>SUM(GETPIVOTDATA("Sum av Budsjett 2012",Total!$A$3,"Art",1550))</f>
        <v>311500</v>
      </c>
      <c r="D15" s="15">
        <f>SUM(GETPIVOTDATA("Sum av Budsjett 2012",Total!$A$3,"Art",1550))</f>
        <v>311500</v>
      </c>
      <c r="E15" s="15">
        <f>SUM(GETPIVOTDATA("Sum av Budsjett 2012",Total!$A$3,"Art",1550))</f>
        <v>311500</v>
      </c>
      <c r="F15" s="15">
        <f>SUM(GETPIVOTDATA("Sum av Budsjett 2012",Total!$A$3,"Art",1550))</f>
        <v>311500</v>
      </c>
    </row>
    <row r="16" spans="1:6" ht="18.75">
      <c r="A16" s="41" t="s">
        <v>269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</row>
    <row r="17" spans="1:6" ht="18.75">
      <c r="A17" s="41" t="s">
        <v>270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</row>
    <row r="18" spans="1:6" ht="18.75">
      <c r="A18" s="39" t="s">
        <v>271</v>
      </c>
      <c r="B18" s="40">
        <f>SUM(GETPIVOTDATA("Sum av Budsjett 2011",Total!$A$3,"Art",1950))</f>
        <v>-955000</v>
      </c>
      <c r="C18" s="51">
        <f>SUM(GETPIVOTDATA("Sum av Budsjett 2012",Total!$A$3,"Art",1950))</f>
        <v>-450000</v>
      </c>
      <c r="D18" s="51">
        <f>SUM(GETPIVOTDATA("Sum av Budsjett 2012",Total!$A$3,"Art",1950))</f>
        <v>-450000</v>
      </c>
      <c r="E18" s="51">
        <f>SUM(GETPIVOTDATA("Sum av Budsjett 2012",Total!$A$3,"Art",1950))</f>
        <v>-450000</v>
      </c>
      <c r="F18" s="51">
        <f>SUM(GETPIVOTDATA("Sum av Budsjett 2012",Total!$A$3,"Art",1950))</f>
        <v>-450000</v>
      </c>
    </row>
    <row r="19" spans="1:6" s="30" customFormat="1" ht="18.75">
      <c r="A19" s="34" t="s">
        <v>272</v>
      </c>
      <c r="B19" s="35">
        <f>SUM(B13:B18)</f>
        <v>-432517</v>
      </c>
      <c r="C19" s="36">
        <f>SUM(C13:C18)</f>
        <v>-138500</v>
      </c>
      <c r="D19" s="36">
        <f>SUM(D13:D18)</f>
        <v>-138500</v>
      </c>
      <c r="E19" s="36">
        <f>SUM(E13:E18)</f>
        <v>-138500</v>
      </c>
      <c r="F19" s="36">
        <f>SUM(F13:F18)</f>
        <v>-138500</v>
      </c>
    </row>
    <row r="20" spans="1:6" ht="18.75">
      <c r="A20" s="16" t="s">
        <v>273</v>
      </c>
      <c r="B20" s="17">
        <f>SUM(GETPIVOTDATA("Sum av Budsjett 2011",Total!$A$3,"Art",1570))</f>
        <v>0</v>
      </c>
      <c r="C20" s="18">
        <f>SUM(GETPIVOTDATA("Sum av Budsjett 2012",Total!$A$3,"Art",1570))</f>
        <v>0</v>
      </c>
      <c r="D20" s="18">
        <f>SUM(GETPIVOTDATA("Sum av Budsjett 2012",Total!$A$3,"Art",1570))</f>
        <v>0</v>
      </c>
      <c r="E20" s="18">
        <f>SUM(GETPIVOTDATA("Sum av Budsjett 2012",Total!$A$3,"Art",1570))</f>
        <v>0</v>
      </c>
      <c r="F20" s="18">
        <f>SUM(GETPIVOTDATA("Sum av Budsjett 2012",Total!$A$3,"Art",1570))</f>
        <v>0</v>
      </c>
    </row>
    <row r="21" spans="1:6" s="45" customFormat="1" ht="18.75">
      <c r="A21" s="42" t="s">
        <v>274</v>
      </c>
      <c r="B21" s="43">
        <f>SUM(B9+B12+B19+B20)</f>
        <v>-46035132</v>
      </c>
      <c r="C21" s="44">
        <f>SUM(C9+C12+C19+C20)</f>
        <v>-49348167</v>
      </c>
      <c r="D21" s="44">
        <f>SUM(D9+D12+D19+D20)</f>
        <v>-49582167</v>
      </c>
      <c r="E21" s="44">
        <f>SUM(E9+E12+E19+E20)</f>
        <v>-47028167</v>
      </c>
      <c r="F21" s="44">
        <f>SUM(F9+F12+F19+F20)</f>
        <v>-46900167</v>
      </c>
    </row>
    <row r="22" spans="1:6" ht="18.75">
      <c r="A22" s="28" t="s">
        <v>287</v>
      </c>
      <c r="B22" s="29">
        <f>SUM(GETPIVOTDATA("Sum av Budsjett 2011",'Fordelt drift'!$A$3))</f>
        <v>45942132</v>
      </c>
      <c r="C22" s="27">
        <f>SUM(GETPIVOTDATA("Sum av Budsjett 2012",'Fordelt drift'!$A$3))</f>
        <v>49011081.120000005</v>
      </c>
      <c r="D22" s="27">
        <f>SUM(GETPIVOTDATA("Sum av Budsjett 2013",'Fordelt drift'!$A$3))</f>
        <v>47963304.9076</v>
      </c>
      <c r="E22" s="27">
        <f>SUM(GETPIVOTDATA("Sum av Budsjett 2014",'Fordelt drift'!$A$3))</f>
        <v>46682597.9076</v>
      </c>
      <c r="F22" s="27">
        <f>SUM(GETPIVOTDATA("Sum av Budsjett 2015",'Fordelt drift'!$A$3))</f>
        <v>46465883.8376</v>
      </c>
    </row>
    <row r="23" spans="1:6" ht="19.5">
      <c r="A23" s="48" t="s">
        <v>288</v>
      </c>
      <c r="B23" s="49">
        <f>SUM(B22,B21)</f>
        <v>-93000</v>
      </c>
      <c r="C23" s="32">
        <f>SUM(C22,C21)</f>
        <v>-337085.87999999523</v>
      </c>
      <c r="D23" s="32">
        <f>SUM(D22,D21)</f>
        <v>-1618862.0923999995</v>
      </c>
      <c r="E23" s="32">
        <f>SUM(E22,E21)</f>
        <v>-345569.0923999995</v>
      </c>
      <c r="F23" s="32">
        <f>SUM(F22,F21)</f>
        <v>-434283.1623999998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50.140625" style="0" customWidth="1"/>
    <col min="2" max="2" width="20.8515625" style="0" customWidth="1"/>
    <col min="3" max="3" width="16.00390625" style="0" customWidth="1"/>
    <col min="4" max="6" width="15.7109375" style="0" customWidth="1"/>
  </cols>
  <sheetData>
    <row r="1" spans="1:6" ht="31.5">
      <c r="A1" s="141" t="s">
        <v>253</v>
      </c>
      <c r="B1" s="142"/>
      <c r="C1" s="142"/>
      <c r="D1" s="142"/>
      <c r="E1" s="142"/>
      <c r="F1" s="143"/>
    </row>
    <row r="2" spans="1:6" ht="27">
      <c r="A2" s="144" t="s">
        <v>299</v>
      </c>
      <c r="B2" s="145"/>
      <c r="C2" s="145"/>
      <c r="D2" s="145"/>
      <c r="E2" s="145"/>
      <c r="F2" s="146"/>
    </row>
    <row r="3" spans="1:6" ht="22.5">
      <c r="A3" s="10"/>
      <c r="B3" s="11" t="s">
        <v>247</v>
      </c>
      <c r="C3" s="26" t="s">
        <v>254</v>
      </c>
      <c r="D3" s="26" t="s">
        <v>294</v>
      </c>
      <c r="E3" s="26" t="s">
        <v>295</v>
      </c>
      <c r="F3" s="26" t="s">
        <v>296</v>
      </c>
    </row>
    <row r="4" spans="1:6" s="45" customFormat="1" ht="18.75">
      <c r="A4" s="42" t="s">
        <v>274</v>
      </c>
      <c r="B4" s="43">
        <f>SUM(1A!B21)</f>
        <v>-46035132</v>
      </c>
      <c r="C4" s="44">
        <f>SUM(1A!C21)</f>
        <v>-49348167</v>
      </c>
      <c r="D4" s="44">
        <f>SUM(1A!D21)</f>
        <v>-49582167</v>
      </c>
      <c r="E4" s="44">
        <f>SUM(1A!E21)</f>
        <v>-47028167</v>
      </c>
      <c r="F4" s="44">
        <f>SUM(1A!F21)</f>
        <v>-46900167</v>
      </c>
    </row>
    <row r="5" spans="1:6" ht="18.75">
      <c r="A5" s="12" t="s">
        <v>133</v>
      </c>
      <c r="B5" s="20">
        <f>SUM(GETPIVOTDATA("Sum av Budsjett 2011",'Pr ansvar'!$A$3,"Ansvar(T)","RÅDMANN"))</f>
        <v>6875270</v>
      </c>
      <c r="C5" s="15">
        <f>SUM(GETPIVOTDATA("Sum av Budsjett 2012",'Pr ansvar'!$A$3,"Ansvar(T)","RÅDMANN"))</f>
        <v>8046402.5</v>
      </c>
      <c r="D5" s="15">
        <f>SUM(GETPIVOTDATA("Sum av Budsjett 2013",'Pr ansvar'!$A$3,"Ansvar(T)","RÅDMANN"))</f>
        <v>7885474.5</v>
      </c>
      <c r="E5" s="15">
        <f>SUM(GETPIVOTDATA("Sum av Budsjett 2014",'Pr ansvar'!$A$3,"Ansvar(T)","RÅDMANN"))</f>
        <v>7885474.5</v>
      </c>
      <c r="F5" s="15">
        <f>SUM(GETPIVOTDATA("Sum av Budsjett 2015",'Pr ansvar'!$A$3,"Ansvar(T)","RÅDMANN"))</f>
        <v>7885474.5</v>
      </c>
    </row>
    <row r="6" spans="1:6" ht="18.75">
      <c r="A6" s="12" t="s">
        <v>275</v>
      </c>
      <c r="B6" s="21">
        <f>SUM(GETPIVOTDATA("Sum av Budsjett 2011",'Pr ansvar'!$A$3,"Ansvar(T)","KASSE"))</f>
        <v>1319764</v>
      </c>
      <c r="C6" s="15">
        <f>SUM(GETPIVOTDATA("Sum av Budsjett 2012",'Pr ansvar'!$A$3,"Ansvar(T)","KASSE"))</f>
        <v>1343610.62</v>
      </c>
      <c r="D6" s="15">
        <f>SUM(GETPIVOTDATA("Sum av Budsjett 2013",'Pr ansvar'!$A$3,"Ansvar(T)","KASSE"))</f>
        <v>1316738.4076</v>
      </c>
      <c r="E6" s="15">
        <f>SUM(GETPIVOTDATA("Sum av Budsjett 2014",'Pr ansvar'!$A$3,"Ansvar(T)","KASSE"))</f>
        <v>1316738.4076</v>
      </c>
      <c r="F6" s="15">
        <f>SUM(GETPIVOTDATA("Sum av Budsjett 2015",'Pr ansvar'!$A$3,"Ansvar(T)","KASSE"))</f>
        <v>1316738.4076</v>
      </c>
    </row>
    <row r="7" spans="1:6" ht="18.75">
      <c r="A7" s="12" t="s">
        <v>276</v>
      </c>
      <c r="B7" s="22">
        <f>SUM(GETPIVOTDATA("Sum av Budsjett 2011",'Pr ansvar'!$A$3,"Ansvar(T)","REKTOR"))</f>
        <v>9977269</v>
      </c>
      <c r="C7" s="23">
        <f>SUM(GETPIVOTDATA("Sum av Budsjett 2012",'Pr ansvar'!$A$3,"Ansvar(T)","REKTOR"))</f>
        <v>10799016</v>
      </c>
      <c r="D7" s="23">
        <f>SUM(GETPIVOTDATA("Sum av Budsjett 2013",'Pr ansvar'!$A$3,"Ansvar(T)","REKTOR"))</f>
        <v>10584664</v>
      </c>
      <c r="E7" s="23">
        <f>SUM(GETPIVOTDATA("Sum av Budsjett 2014",'Pr ansvar'!$A$3,"Ansvar(T)","REKTOR"))</f>
        <v>10443957</v>
      </c>
      <c r="F7" s="23">
        <f>SUM(GETPIVOTDATA("Sum av Budsjett 2015",'Pr ansvar'!$A$3,"Ansvar(T)","REKTOR"))</f>
        <v>10443242.93</v>
      </c>
    </row>
    <row r="8" spans="1:6" ht="18.75">
      <c r="A8" s="12" t="s">
        <v>277</v>
      </c>
      <c r="B8" s="47">
        <f>SUM(GETPIVOTDATA("Sum av Budsjett 2011",'Pr ansvar'!$A$3,"Ansvar(T)","BARNEHAGESTYRER"))</f>
        <v>3423056</v>
      </c>
      <c r="C8" s="23">
        <f>SUM(GETPIVOTDATA("Sum av Budsjett 2012",'Pr ansvar'!$A$3,"Ansvar(T)","BARNEHAGESTYRER"))</f>
        <v>3601892</v>
      </c>
      <c r="D8" s="23">
        <f>SUM(GETPIVOTDATA("Sum av Budsjett 2013",'Pr ansvar'!$A$3,"Ansvar(T)","BARNEHAGESTYRER"))</f>
        <v>3530394</v>
      </c>
      <c r="E8" s="23">
        <f>SUM(GETPIVOTDATA("Sum av Budsjett 2014",'Pr ansvar'!$A$3,"Ansvar(T)","BARNEHAGESTYRER"))</f>
        <v>3530394</v>
      </c>
      <c r="F8" s="23">
        <f>SUM(GETPIVOTDATA("Sum av Budsjett 2015",'Pr ansvar'!$A$3,"Ansvar(T)","BARNEHAGESTYRER"))</f>
        <v>3530394</v>
      </c>
    </row>
    <row r="9" spans="1:6" ht="18.75">
      <c r="A9" s="12" t="s">
        <v>278</v>
      </c>
      <c r="B9" s="47">
        <f>SUM(GETPIVOTDATA("Sum av Budsjett 2011",'Pr ansvar'!$A$3,"Ansvar(T)","SOSIAL"))</f>
        <v>1626725</v>
      </c>
      <c r="C9" s="23">
        <f>SUM(GETPIVOTDATA("Sum av Budsjett 2012",'Pr ansvar'!$A$3,"Ansvar(T)","SOSIAL"))</f>
        <v>2373252</v>
      </c>
      <c r="D9" s="23">
        <f>SUM(GETPIVOTDATA("Sum av Budsjett 2013",'Pr ansvar'!$A$3,"Ansvar(T)","SOSIAL"))</f>
        <v>2086541</v>
      </c>
      <c r="E9" s="23">
        <f>SUM(GETPIVOTDATA("Sum av Budsjett 2014",'Pr ansvar'!$A$3,"Ansvar(T)","SOSIAL"))</f>
        <v>2086541</v>
      </c>
      <c r="F9" s="23">
        <f>SUM(GETPIVOTDATA("Sum av Budsjett 2015",'Pr ansvar'!$A$3,"Ansvar(T)","SOSIAL"))</f>
        <v>1870541</v>
      </c>
    </row>
    <row r="10" spans="1:6" ht="18.75">
      <c r="A10" s="12" t="s">
        <v>279</v>
      </c>
      <c r="B10" s="47">
        <f>SUM(GETPIVOTDATA("Sum av Budsjett 2011",'Pr ansvar'!$A$3,"Ansvar(T)","HELSEST."))</f>
        <v>489626</v>
      </c>
      <c r="C10" s="23">
        <f>SUM(GETPIVOTDATA("Sum av Budsjett 2012",'Pr ansvar'!$A$3,"Ansvar(T)","HELSEST."))</f>
        <v>497293</v>
      </c>
      <c r="D10" s="23">
        <f>SUM(GETPIVOTDATA("Sum av Budsjett 2013",'Pr ansvar'!$A$3,"Ansvar(T)","HELSEST."))</f>
        <v>487347</v>
      </c>
      <c r="E10" s="23">
        <f>SUM(GETPIVOTDATA("Sum av Budsjett 2014",'Pr ansvar'!$A$3,"Ansvar(T)","HELSEST."))</f>
        <v>487347</v>
      </c>
      <c r="F10" s="23">
        <f>SUM(GETPIVOTDATA("Sum av Budsjett 2015",'Pr ansvar'!$A$3,"Ansvar(T)","HELSEST."))</f>
        <v>487347</v>
      </c>
    </row>
    <row r="11" spans="1:6" ht="18.75">
      <c r="A11" s="12" t="s">
        <v>280</v>
      </c>
      <c r="B11" s="47">
        <f>SUM(GETPIVOTDATA("Sum av Budsjett 2011",'Pr ansvar'!$A$3,"Ansvar(T)","LEGE"))</f>
        <v>2982545</v>
      </c>
      <c r="C11" s="23">
        <f>SUM(GETPIVOTDATA("Sum av Budsjett 2012",'Pr ansvar'!$A$3,"Ansvar(T)","LEGE"))</f>
        <v>3031746</v>
      </c>
      <c r="D11" s="23">
        <f>SUM(GETPIVOTDATA("Sum av Budsjett 2013",'Pr ansvar'!$A$3,"Ansvar(T)","LEGE"))</f>
        <v>2971111</v>
      </c>
      <c r="E11" s="23">
        <f>SUM(GETPIVOTDATA("Sum av Budsjett 2014",'Pr ansvar'!$A$3,"Ansvar(T)","LEGE"))</f>
        <v>2971111</v>
      </c>
      <c r="F11" s="23">
        <f>SUM(GETPIVOTDATA("Sum av Budsjett 2015",'Pr ansvar'!$A$3,"Ansvar(T)","LEGE"))</f>
        <v>2971111</v>
      </c>
    </row>
    <row r="12" spans="1:6" ht="18.75">
      <c r="A12" s="12" t="s">
        <v>281</v>
      </c>
      <c r="B12" s="47">
        <f>SUM(GETPIVOTDATA("Sum av Budsjett 2011",'Pr ansvar'!$A$3,"Ansvar(T)","FYSIO"))</f>
        <v>718687</v>
      </c>
      <c r="C12" s="23">
        <f>SUM(GETPIVOTDATA("Sum av Budsjett 2012",'Pr ansvar'!$A$3,"Ansvar(T)","FYSIO"))</f>
        <v>712125</v>
      </c>
      <c r="D12" s="23">
        <f>SUM(GETPIVOTDATA("Sum av Budsjett 2013",'Pr ansvar'!$A$3,"Ansvar(T)","FYSIO"))</f>
        <v>697882</v>
      </c>
      <c r="E12" s="23">
        <f>SUM(GETPIVOTDATA("Sum av Budsjett 2014",'Pr ansvar'!$A$3,"Ansvar(T)","FYSIO"))</f>
        <v>697882</v>
      </c>
      <c r="F12" s="23">
        <f>SUM(GETPIVOTDATA("Sum av Budsjett 2015",'Pr ansvar'!$A$3,"Ansvar(T)","FYSIO"))</f>
        <v>697882</v>
      </c>
    </row>
    <row r="13" spans="1:6" ht="18.75">
      <c r="A13" s="12" t="s">
        <v>282</v>
      </c>
      <c r="B13" s="47">
        <f>SUM(GETPIVOTDATA("Sum av Budsjett 2011",'Pr ansvar'!$A$3,"Ansvar(T)","PLEIE/OMS"))</f>
        <v>14930804</v>
      </c>
      <c r="C13" s="23">
        <f>SUM(GETPIVOTDATA("Sum av Budsjett 2012",'Pr ansvar'!$A$3,"Ansvar(T)","PLEIE/OMS"))</f>
        <v>14905769</v>
      </c>
      <c r="D13" s="23">
        <f>SUM(GETPIVOTDATA("Sum av Budsjett 2013",'Pr ansvar'!$A$3,"Ansvar(T)","PLEIE/OMS"))</f>
        <v>14617554</v>
      </c>
      <c r="E13" s="23">
        <f>SUM(GETPIVOTDATA("Sum av Budsjett 2014",'Pr ansvar'!$A$3,"Ansvar(T)","PLEIE/OMS"))</f>
        <v>13917554</v>
      </c>
      <c r="F13" s="23">
        <f>SUM(GETPIVOTDATA("Sum av Budsjett 2015",'Pr ansvar'!$A$3,"Ansvar(T)","PLEIE/OMS"))</f>
        <v>13917554</v>
      </c>
    </row>
    <row r="14" spans="1:6" ht="18.75">
      <c r="A14" s="12" t="s">
        <v>283</v>
      </c>
      <c r="B14" s="47">
        <f>SUM(GETPIVOTDATA("Sum av Budsjett 2011",'Pr ansvar'!$A$3,"Ansvar(T)","BARNEVERN"))</f>
        <v>502414</v>
      </c>
      <c r="C14" s="23">
        <f>SUM(GETPIVOTDATA("Sum av Budsjett 2012",'Pr ansvar'!$A$3,"Ansvar(T)","BARNEVERN"))</f>
        <v>735200</v>
      </c>
      <c r="D14" s="23">
        <f>SUM(GETPIVOTDATA("Sum av Budsjett 2013",'Pr ansvar'!$A$3,"Ansvar(T)","BARNEVERN"))</f>
        <v>720496</v>
      </c>
      <c r="E14" s="23">
        <f>SUM(GETPIVOTDATA("Sum av Budsjett 2014",'Pr ansvar'!$A$3,"Ansvar(T)","BARNEVERN"))</f>
        <v>720496</v>
      </c>
      <c r="F14" s="23">
        <f>SUM(GETPIVOTDATA("Sum av Budsjett 2015",'Pr ansvar'!$A$3,"Ansvar(T)","BARNEVERN"))</f>
        <v>720496</v>
      </c>
    </row>
    <row r="15" spans="1:6" ht="18.75">
      <c r="A15" s="12" t="s">
        <v>284</v>
      </c>
      <c r="B15" s="47">
        <f>SUM(GETPIVOTDATA("Sum av Budsjett 2011",'Pr ansvar'!$A$3,"Ansvar(T)","TEKNISK"))</f>
        <v>1881169</v>
      </c>
      <c r="C15" s="23">
        <f>SUM(GETPIVOTDATA("Sum av Budsjett 2012",'Pr ansvar'!$A$3,"Ansvar(T)","TEKNISK"))</f>
        <v>1057204</v>
      </c>
      <c r="D15" s="23">
        <f>SUM(GETPIVOTDATA("Sum av Budsjett 2013",'Pr ansvar'!$A$3,"Ansvar(T)","TEKNISK"))</f>
        <v>1194240</v>
      </c>
      <c r="E15" s="23">
        <f>SUM(GETPIVOTDATA("Sum av Budsjett 2014",'Pr ansvar'!$A$3,"Ansvar(T)","TEKNISK"))</f>
        <v>754240</v>
      </c>
      <c r="F15" s="23">
        <f>SUM(GETPIVOTDATA("Sum av Budsjett 2015",'Pr ansvar'!$A$3,"Ansvar(T)","TEKNISK"))</f>
        <v>754240</v>
      </c>
    </row>
    <row r="16" spans="1:6" ht="18.75">
      <c r="A16" s="12" t="s">
        <v>285</v>
      </c>
      <c r="B16" s="47">
        <f>SUM(GETPIVOTDATA("Sum av Budsjett 2011",'Pr ansvar'!$A$3,"Ansvar(T)","KULTUR"))</f>
        <v>1111053</v>
      </c>
      <c r="C16" s="23">
        <f>SUM(GETPIVOTDATA("Sum av Budsjett 2012",'Pr ansvar'!$A$3,"Ansvar(T)","KULTUR"))</f>
        <v>1043405</v>
      </c>
      <c r="D16" s="23">
        <f>SUM(GETPIVOTDATA("Sum av Budsjett 2013",'Pr ansvar'!$A$3,"Ansvar(T)","KULTUR"))</f>
        <v>1024097</v>
      </c>
      <c r="E16" s="23">
        <f>SUM(GETPIVOTDATA("Sum av Budsjett 2014",'Pr ansvar'!$A$3,"Ansvar(T)","KULTUR"))</f>
        <v>1024097</v>
      </c>
      <c r="F16" s="23">
        <f>SUM(GETPIVOTDATA("Sum av Budsjett 2015",'Pr ansvar'!$A$3,"Ansvar(T)","KULTUR"))</f>
        <v>1024097</v>
      </c>
    </row>
    <row r="17" spans="1:6" ht="18.75">
      <c r="A17" s="12" t="s">
        <v>286</v>
      </c>
      <c r="B17" s="47">
        <f>SUM(GETPIVOTDATA("Sum av Budsjett 2011",'Pr ansvar'!$A$3,"Ansvar(T)","BIBLIOTEK"))</f>
        <v>148750</v>
      </c>
      <c r="C17" s="23">
        <f>SUM(GETPIVOTDATA("Sum av Budsjett 2012",'Pr ansvar'!$A$3,"Ansvar(T)","BIBLIOTEK"))</f>
        <v>194166</v>
      </c>
      <c r="D17" s="23">
        <f>SUM(GETPIVOTDATA("Sum av Budsjett 2013",'Pr ansvar'!$A$3,"Ansvar(T)","BIBLIOTEK"))</f>
        <v>190166</v>
      </c>
      <c r="E17" s="23">
        <f>SUM(GETPIVOTDATA("Sum av Budsjett 2014",'Pr ansvar'!$A$3,"Ansvar(T)","BIBLIOTEK"))</f>
        <v>190166</v>
      </c>
      <c r="F17" s="23">
        <f>SUM(GETPIVOTDATA("Sum av Budsjett 2015",'Pr ansvar'!$A$3,"Ansvar(T)","BIBLIOTEK"))</f>
        <v>190166</v>
      </c>
    </row>
    <row r="18" spans="1:6" ht="18.75">
      <c r="A18" s="12" t="s">
        <v>344</v>
      </c>
      <c r="B18" s="47">
        <v>0</v>
      </c>
      <c r="C18" s="23">
        <f>SUM(GETPIVOTDATA("Sum av Budsjett 2012",'Pr ansvar'!$A$3,"Ansvar(T)","SAMHANDLINGSREFORMEN"))</f>
        <v>670000</v>
      </c>
      <c r="D18" s="23">
        <f>SUM(GETPIVOTDATA("Sum av Budsjett 2013",'Pr ansvar'!$A$3,"Ansvar(T)","SAMHANDLINGSREFORMEN"))</f>
        <v>656600</v>
      </c>
      <c r="E18" s="23">
        <f>SUM(GETPIVOTDATA("Sum av Budsjett 2014",'Pr ansvar'!$A$3,"Ansvar(T)","SAMHANDLINGSREFORMEN"))</f>
        <v>656600</v>
      </c>
      <c r="F18" s="23">
        <f>SUM(GETPIVOTDATA("Sum av Budsjett 2015",'Pr ansvar'!$A$3,"Ansvar(T)","SAMHANDLINGSREFORMEN"))</f>
        <v>656600</v>
      </c>
    </row>
    <row r="19" spans="1:6" ht="18.75">
      <c r="A19" s="28" t="s">
        <v>287</v>
      </c>
      <c r="B19" s="29">
        <f>SUM(B5:B17)</f>
        <v>45987132</v>
      </c>
      <c r="C19" s="27">
        <f>SUM(C5:C18)</f>
        <v>49011081.120000005</v>
      </c>
      <c r="D19" s="27">
        <f>SUM(D5:D18)</f>
        <v>47963304.9076</v>
      </c>
      <c r="E19" s="27">
        <f>SUM(E5:E18)</f>
        <v>46682597.9076</v>
      </c>
      <c r="F19" s="27">
        <f>SUM(F5:F18)</f>
        <v>46465883.8376</v>
      </c>
    </row>
    <row r="20" spans="1:6" ht="19.5">
      <c r="A20" s="48" t="s">
        <v>288</v>
      </c>
      <c r="B20" s="49">
        <f>SUM(B19,B4)</f>
        <v>-48000</v>
      </c>
      <c r="C20" s="32">
        <f>SUM(C19,C4)</f>
        <v>-337085.87999999523</v>
      </c>
      <c r="D20" s="32">
        <f>SUM(D19,D4)</f>
        <v>-1618862.0923999995</v>
      </c>
      <c r="E20" s="32">
        <f>SUM(E19,E4)</f>
        <v>-345569.0923999995</v>
      </c>
      <c r="F20" s="32">
        <f>SUM(F19,F4)</f>
        <v>-434283.1623999998</v>
      </c>
    </row>
    <row r="21" spans="1:6" ht="19.5">
      <c r="A21" s="19" t="s">
        <v>252</v>
      </c>
      <c r="B21" s="25"/>
      <c r="C21" s="24" t="s">
        <v>246</v>
      </c>
      <c r="D21" s="24" t="s">
        <v>246</v>
      </c>
      <c r="E21" s="24" t="s">
        <v>246</v>
      </c>
      <c r="F21" s="24" t="s">
        <v>246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1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54.57421875" style="0" customWidth="1"/>
    <col min="2" max="2" width="22.421875" style="0" customWidth="1"/>
    <col min="3" max="6" width="15.57421875" style="0" customWidth="1"/>
  </cols>
  <sheetData>
    <row r="1" spans="1:6" ht="31.5">
      <c r="A1" s="141" t="s">
        <v>253</v>
      </c>
      <c r="B1" s="142"/>
      <c r="C1" s="142"/>
      <c r="D1" s="142"/>
      <c r="E1" s="142"/>
      <c r="F1" s="143"/>
    </row>
    <row r="2" spans="1:6" ht="27">
      <c r="A2" s="144" t="s">
        <v>297</v>
      </c>
      <c r="B2" s="145"/>
      <c r="C2" s="145"/>
      <c r="D2" s="145"/>
      <c r="E2" s="145"/>
      <c r="F2" s="146"/>
    </row>
    <row r="3" spans="1:6" ht="22.5">
      <c r="A3" s="10"/>
      <c r="B3" s="11" t="s">
        <v>247</v>
      </c>
      <c r="C3" s="26" t="s">
        <v>254</v>
      </c>
      <c r="D3" s="26" t="s">
        <v>294</v>
      </c>
      <c r="E3" s="26" t="s">
        <v>295</v>
      </c>
      <c r="F3" s="26" t="s">
        <v>296</v>
      </c>
    </row>
    <row r="4" spans="1:6" ht="18.75">
      <c r="A4" s="12" t="s">
        <v>300</v>
      </c>
      <c r="B4" s="13"/>
      <c r="C4" s="54">
        <f>SUM(GETPIVOTDATA("Sum av Budsjett 2012",Total!$A$3,"Art",1600)+GETPIVOTDATA("Sum av Budsjett 2012",Total!$A$3,"Art",1601)+GETPIVOTDATA("Sum av Budsjett 2012",Total!$A$3,"Art",1603)+GETPIVOTDATA("Sum av Budsjett 2012",Total!$A$3,"Art",1604)+GETPIVOTDATA("Sum av Budsjett 2012",Total!$A$3,"Art",1605)+GETPIVOTDATA("Sum av Budsjett 2012",Total!$A$3,"Art",1606))</f>
        <v>-2588000</v>
      </c>
      <c r="D4" s="54">
        <f>SUM(GETPIVOTDATA("Sum av Budsjett 2012",Total!$A$3,"Art",1600)+GETPIVOTDATA("Sum av Budsjett 2012",Total!$A$3,"Art",1601)+GETPIVOTDATA("Sum av Budsjett 2012",Total!$A$3,"Art",1603)+GETPIVOTDATA("Sum av Budsjett 2012",Total!$A$3,"Art",1604)+GETPIVOTDATA("Sum av Budsjett 2012",Total!$A$3,"Art",1605)+GETPIVOTDATA("Sum av Budsjett 2012",Total!$A$3,"Art",1606))</f>
        <v>-2588000</v>
      </c>
      <c r="E4" s="54">
        <f>SUM(GETPIVOTDATA("Sum av Budsjett 2012",Total!$A$3,"Art",1600)+GETPIVOTDATA("Sum av Budsjett 2012",Total!$A$3,"Art",1601)+GETPIVOTDATA("Sum av Budsjett 2012",Total!$A$3,"Art",1603)+GETPIVOTDATA("Sum av Budsjett 2012",Total!$A$3,"Art",1604)+GETPIVOTDATA("Sum av Budsjett 2012",Total!$A$3,"Art",1605)+GETPIVOTDATA("Sum av Budsjett 2012",Total!$A$3,"Art",1606))</f>
        <v>-2588000</v>
      </c>
      <c r="F4" s="54">
        <f>SUM(GETPIVOTDATA("Sum av Budsjett 2012",Total!$A$3,"Art",1600)+GETPIVOTDATA("Sum av Budsjett 2012",Total!$A$3,"Art",1601)+GETPIVOTDATA("Sum av Budsjett 2012",Total!$A$3,"Art",1603)+GETPIVOTDATA("Sum av Budsjett 2012",Total!$A$3,"Art",1604)+GETPIVOTDATA("Sum av Budsjett 2012",Total!$A$3,"Art",1605)+GETPIVOTDATA("Sum av Budsjett 2012",Total!$A$3,"Art",1606))</f>
        <v>-2588000</v>
      </c>
    </row>
    <row r="5" spans="1:6" ht="18.75">
      <c r="A5" s="12" t="s">
        <v>301</v>
      </c>
      <c r="B5" s="13"/>
      <c r="C5" s="53"/>
      <c r="D5" s="53"/>
      <c r="E5" s="53"/>
      <c r="F5" s="53"/>
    </row>
    <row r="6" spans="1:6" ht="18.75">
      <c r="A6" s="12" t="s">
        <v>302</v>
      </c>
      <c r="B6" s="13"/>
      <c r="C6" s="46"/>
      <c r="D6" s="46"/>
      <c r="E6" s="46"/>
      <c r="F6" s="46"/>
    </row>
    <row r="7" spans="1:6" ht="18.75">
      <c r="A7" s="12" t="s">
        <v>303</v>
      </c>
      <c r="B7" s="13"/>
      <c r="C7" s="46"/>
      <c r="D7" s="46"/>
      <c r="E7" s="46"/>
      <c r="F7" s="46"/>
    </row>
    <row r="8" spans="1:6" ht="18.75">
      <c r="A8" s="12" t="s">
        <v>304</v>
      </c>
      <c r="B8" s="13"/>
      <c r="C8" s="46"/>
      <c r="D8" s="46"/>
      <c r="E8" s="46"/>
      <c r="F8" s="46"/>
    </row>
    <row r="9" spans="1:6" ht="18.75">
      <c r="A9" s="12" t="s">
        <v>305</v>
      </c>
      <c r="B9" s="13"/>
      <c r="C9" s="46"/>
      <c r="D9" s="46"/>
      <c r="E9" s="46"/>
      <c r="F9" s="46"/>
    </row>
    <row r="10" spans="1:6" ht="18.75">
      <c r="A10" s="12" t="s">
        <v>306</v>
      </c>
      <c r="B10" s="13"/>
      <c r="C10" s="46"/>
      <c r="D10" s="46"/>
      <c r="E10" s="46"/>
      <c r="F10" s="46"/>
    </row>
    <row r="11" spans="1:6" ht="18.75">
      <c r="A11" s="12" t="s">
        <v>307</v>
      </c>
      <c r="B11" s="13"/>
      <c r="C11" s="46"/>
      <c r="D11" s="46"/>
      <c r="E11" s="46"/>
      <c r="F11" s="46"/>
    </row>
    <row r="12" spans="1:6" ht="18.75">
      <c r="A12" s="12" t="s">
        <v>308</v>
      </c>
      <c r="B12" s="13"/>
      <c r="C12" s="46"/>
      <c r="D12" s="46"/>
      <c r="E12" s="46"/>
      <c r="F12" s="46"/>
    </row>
    <row r="13" spans="1:6" ht="18.75">
      <c r="A13" s="34" t="s">
        <v>248</v>
      </c>
      <c r="B13" s="29">
        <f>SUM(B4:B12)</f>
        <v>0</v>
      </c>
      <c r="C13" s="27">
        <f>SUM(C4:C12)</f>
        <v>-2588000</v>
      </c>
      <c r="D13" s="27">
        <f>SUM(D4:D12)</f>
        <v>-2588000</v>
      </c>
      <c r="E13" s="27">
        <f>SUM(E4:E12)</f>
        <v>-2588000</v>
      </c>
      <c r="F13" s="27">
        <f>SUM(F4:F12)</f>
        <v>-2588000</v>
      </c>
    </row>
    <row r="14" spans="1:6" ht="18.75">
      <c r="A14" s="12" t="s">
        <v>309</v>
      </c>
      <c r="B14" s="14"/>
      <c r="C14" s="54"/>
      <c r="D14" s="54"/>
      <c r="E14" s="54"/>
      <c r="F14" s="54"/>
    </row>
    <row r="15" spans="1:6" ht="18.75">
      <c r="A15" s="12" t="s">
        <v>310</v>
      </c>
      <c r="B15" s="14"/>
      <c r="C15" s="53"/>
      <c r="D15" s="53"/>
      <c r="E15" s="53"/>
      <c r="F15" s="53"/>
    </row>
    <row r="16" spans="1:6" ht="18.75">
      <c r="A16" s="12" t="s">
        <v>313</v>
      </c>
      <c r="B16" s="14"/>
      <c r="C16" s="53"/>
      <c r="D16" s="53"/>
      <c r="E16" s="53"/>
      <c r="F16" s="53"/>
    </row>
    <row r="17" spans="1:6" ht="18.75">
      <c r="A17" s="12" t="s">
        <v>311</v>
      </c>
      <c r="B17" s="14"/>
      <c r="C17" s="53"/>
      <c r="D17" s="53"/>
      <c r="E17" s="53"/>
      <c r="F17" s="53"/>
    </row>
    <row r="18" spans="1:6" ht="18.75">
      <c r="A18" s="12" t="s">
        <v>312</v>
      </c>
      <c r="B18" s="14"/>
      <c r="C18" s="53"/>
      <c r="D18" s="53"/>
      <c r="E18" s="53"/>
      <c r="F18" s="53"/>
    </row>
    <row r="19" spans="1:6" ht="18.75">
      <c r="A19" s="12" t="s">
        <v>314</v>
      </c>
      <c r="B19" s="14"/>
      <c r="C19" s="53"/>
      <c r="D19" s="53"/>
      <c r="E19" s="53"/>
      <c r="F19" s="53"/>
    </row>
    <row r="20" spans="1:6" ht="18.75">
      <c r="A20" s="12" t="s">
        <v>315</v>
      </c>
      <c r="B20" s="14"/>
      <c r="C20" s="53"/>
      <c r="D20" s="53"/>
      <c r="E20" s="53"/>
      <c r="F20" s="53"/>
    </row>
    <row r="21" spans="1:6" ht="18.75">
      <c r="A21" s="34" t="s">
        <v>316</v>
      </c>
      <c r="B21" s="35">
        <f>SUM(B14:B20)</f>
        <v>0</v>
      </c>
      <c r="C21" s="36">
        <f>SUM(C14:C20)</f>
        <v>0</v>
      </c>
      <c r="D21" s="36">
        <f>SUM(D14:D20)</f>
        <v>0</v>
      </c>
      <c r="E21" s="36">
        <f>SUM(E14:E20)</f>
        <v>0</v>
      </c>
      <c r="F21" s="36">
        <f>SUM(F14:F20)</f>
        <v>0</v>
      </c>
    </row>
    <row r="22" spans="1:6" s="67" customFormat="1" ht="18.75">
      <c r="A22" s="64" t="s">
        <v>348</v>
      </c>
      <c r="B22" s="65"/>
      <c r="C22" s="66">
        <f>SUM(C21,C13)</f>
        <v>-2588000</v>
      </c>
      <c r="D22" s="66">
        <f>SUM(D21,D13)</f>
        <v>-2588000</v>
      </c>
      <c r="E22" s="66">
        <f>SUM(E21,E13)</f>
        <v>-2588000</v>
      </c>
      <c r="F22" s="66">
        <f>SUM(F21,F13)</f>
        <v>-2588000</v>
      </c>
    </row>
    <row r="23" spans="1:6" ht="18.75">
      <c r="A23" s="37" t="s">
        <v>317</v>
      </c>
      <c r="B23" s="38"/>
      <c r="C23" s="50"/>
      <c r="D23" s="50"/>
      <c r="E23" s="50"/>
      <c r="F23" s="50"/>
    </row>
    <row r="24" spans="1:6" ht="18.75">
      <c r="A24" s="41" t="s">
        <v>318</v>
      </c>
      <c r="B24" s="14"/>
      <c r="C24" s="15"/>
      <c r="D24" s="15"/>
      <c r="E24" s="15"/>
      <c r="F24" s="15"/>
    </row>
    <row r="25" spans="1:6" s="30" customFormat="1" ht="18.75">
      <c r="A25" s="62" t="s">
        <v>249</v>
      </c>
      <c r="B25" s="35"/>
      <c r="C25" s="36">
        <f>SUM(C23:C24)</f>
        <v>0</v>
      </c>
      <c r="D25" s="36">
        <f>SUM(D23:D24)</f>
        <v>0</v>
      </c>
      <c r="E25" s="36">
        <f>SUM(E23:E24)</f>
        <v>0</v>
      </c>
      <c r="F25" s="36">
        <f>SUM(F23:F24)</f>
        <v>0</v>
      </c>
    </row>
    <row r="26" spans="1:6" ht="18.75">
      <c r="A26" s="41" t="s">
        <v>319</v>
      </c>
      <c r="B26" s="14"/>
      <c r="C26" s="15"/>
      <c r="D26" s="15"/>
      <c r="E26" s="15"/>
      <c r="F26" s="15"/>
    </row>
    <row r="27" spans="1:6" ht="18.75">
      <c r="A27" s="41" t="s">
        <v>320</v>
      </c>
      <c r="B27" s="14"/>
      <c r="C27" s="15"/>
      <c r="D27" s="15"/>
      <c r="E27" s="15"/>
      <c r="F27" s="15"/>
    </row>
    <row r="28" spans="1:6" ht="18.75">
      <c r="A28" s="39" t="s">
        <v>321</v>
      </c>
      <c r="B28" s="40"/>
      <c r="C28" s="51"/>
      <c r="D28" s="51"/>
      <c r="E28" s="51"/>
      <c r="F28" s="51"/>
    </row>
    <row r="29" spans="1:6" ht="18.75">
      <c r="A29" s="34" t="s">
        <v>250</v>
      </c>
      <c r="B29" s="35"/>
      <c r="C29" s="36">
        <f>SUM(C26:C28)</f>
        <v>0</v>
      </c>
      <c r="D29" s="36">
        <f>SUM(D26:D28)</f>
        <v>0</v>
      </c>
      <c r="E29" s="36">
        <f>SUM(E26:E28)</f>
        <v>0</v>
      </c>
      <c r="F29" s="36">
        <f>SUM(F26:F28)</f>
        <v>0</v>
      </c>
    </row>
    <row r="30" spans="1:6" ht="18.75">
      <c r="A30" s="16" t="s">
        <v>346</v>
      </c>
      <c r="B30" s="17"/>
      <c r="C30" s="18"/>
      <c r="D30" s="18"/>
      <c r="E30" s="18"/>
      <c r="F30" s="18"/>
    </row>
    <row r="31" spans="1:6" ht="18.75">
      <c r="A31" s="42" t="s">
        <v>347</v>
      </c>
      <c r="B31" s="43"/>
      <c r="C31" s="44">
        <f>SUM(C22+C25+C29)</f>
        <v>-2588000</v>
      </c>
      <c r="D31" s="44">
        <f>SUM(D22+D25+D29)</f>
        <v>-2588000</v>
      </c>
      <c r="E31" s="44">
        <f>SUM(E22+E25+E29)</f>
        <v>-2588000</v>
      </c>
      <c r="F31" s="44">
        <f>SUM(F22+F25+F29)</f>
        <v>-2588000</v>
      </c>
    </row>
    <row r="32" spans="1:6" s="31" customFormat="1" ht="18.75">
      <c r="A32" s="41" t="s">
        <v>349</v>
      </c>
      <c r="B32" s="70"/>
      <c r="C32" s="71"/>
      <c r="D32" s="71"/>
      <c r="E32" s="71"/>
      <c r="F32" s="71"/>
    </row>
    <row r="33" spans="1:6" ht="18.75">
      <c r="A33" s="41" t="s">
        <v>351</v>
      </c>
      <c r="B33" s="68"/>
      <c r="C33" s="69"/>
      <c r="D33" s="69"/>
      <c r="E33" s="69"/>
      <c r="F33" s="69"/>
    </row>
    <row r="34" spans="1:6" ht="18.75">
      <c r="A34" s="41" t="s">
        <v>350</v>
      </c>
      <c r="B34" s="68"/>
      <c r="C34" s="69"/>
      <c r="D34" s="69"/>
      <c r="E34" s="69"/>
      <c r="F34" s="69"/>
    </row>
    <row r="35" spans="1:6" ht="18.75">
      <c r="A35" s="28" t="s">
        <v>256</v>
      </c>
      <c r="B35" s="43"/>
      <c r="C35" s="44"/>
      <c r="D35" s="44"/>
      <c r="E35" s="44"/>
      <c r="F35" s="44"/>
    </row>
    <row r="36" spans="1:6" ht="18.75">
      <c r="A36" s="41" t="s">
        <v>352</v>
      </c>
      <c r="B36" s="68"/>
      <c r="C36" s="69"/>
      <c r="D36" s="69"/>
      <c r="E36" s="69"/>
      <c r="F36" s="69"/>
    </row>
    <row r="37" spans="1:6" ht="18.75">
      <c r="A37" s="41" t="s">
        <v>353</v>
      </c>
      <c r="B37" s="68"/>
      <c r="C37" s="69"/>
      <c r="D37" s="69"/>
      <c r="E37" s="69"/>
      <c r="F37" s="69"/>
    </row>
    <row r="38" spans="1:6" ht="18.75">
      <c r="A38" s="41" t="s">
        <v>354</v>
      </c>
      <c r="B38" s="68"/>
      <c r="C38" s="69"/>
      <c r="D38" s="69"/>
      <c r="E38" s="69"/>
      <c r="F38" s="69"/>
    </row>
    <row r="39" spans="1:6" ht="18.75">
      <c r="A39" s="41" t="s">
        <v>355</v>
      </c>
      <c r="B39" s="68"/>
      <c r="C39" s="69"/>
      <c r="D39" s="69"/>
      <c r="E39" s="69"/>
      <c r="F39" s="69"/>
    </row>
    <row r="40" spans="1:6" ht="18.75">
      <c r="A40" s="28" t="s">
        <v>255</v>
      </c>
      <c r="B40" s="29"/>
      <c r="C40" s="27"/>
      <c r="D40" s="27"/>
      <c r="E40" s="27"/>
      <c r="F40" s="27"/>
    </row>
    <row r="41" spans="1:6" ht="19.5">
      <c r="A41" s="48" t="s">
        <v>356</v>
      </c>
      <c r="B41" s="49">
        <f>SUM(B40,B31)</f>
        <v>0</v>
      </c>
      <c r="C41" s="32">
        <f>SUM(C40,C31)</f>
        <v>-2588000</v>
      </c>
      <c r="D41" s="32">
        <f>SUM(D40,D31)</f>
        <v>-2588000</v>
      </c>
      <c r="E41" s="32">
        <f>SUM(E40,E31)</f>
        <v>-2588000</v>
      </c>
      <c r="F41" s="32">
        <f>SUM(F40,F31)</f>
        <v>-2588000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62.140625" style="0" customWidth="1"/>
    <col min="2" max="6" width="15.7109375" style="0" customWidth="1"/>
  </cols>
  <sheetData>
    <row r="1" spans="1:6" ht="31.5">
      <c r="A1" s="141" t="s">
        <v>253</v>
      </c>
      <c r="B1" s="142"/>
      <c r="C1" s="142"/>
      <c r="D1" s="142"/>
      <c r="E1" s="142"/>
      <c r="F1" s="143"/>
    </row>
    <row r="2" spans="1:6" ht="27">
      <c r="A2" s="144" t="s">
        <v>372</v>
      </c>
      <c r="B2" s="145"/>
      <c r="C2" s="145"/>
      <c r="D2" s="145"/>
      <c r="E2" s="145"/>
      <c r="F2" s="146"/>
    </row>
    <row r="3" spans="1:6" ht="22.5">
      <c r="A3" s="10"/>
      <c r="B3" s="11" t="s">
        <v>247</v>
      </c>
      <c r="C3" s="26" t="s">
        <v>254</v>
      </c>
      <c r="D3" s="26" t="s">
        <v>294</v>
      </c>
      <c r="E3" s="26" t="s">
        <v>295</v>
      </c>
      <c r="F3" s="26" t="s">
        <v>296</v>
      </c>
    </row>
    <row r="4" spans="1:6" ht="18.75">
      <c r="A4" s="12" t="s">
        <v>357</v>
      </c>
      <c r="B4" s="13"/>
      <c r="C4" s="54">
        <f>2B!C4</f>
        <v>23575000</v>
      </c>
      <c r="D4" s="54">
        <f>2B!D4</f>
        <v>14450000</v>
      </c>
      <c r="E4" s="54">
        <f>2B!E4</f>
        <v>4400000</v>
      </c>
      <c r="F4" s="54">
        <f>2B!F4</f>
        <v>4000000</v>
      </c>
    </row>
    <row r="5" spans="1:6" ht="18.75">
      <c r="A5" s="12" t="s">
        <v>358</v>
      </c>
      <c r="B5" s="13"/>
      <c r="C5" s="53"/>
      <c r="D5" s="53"/>
      <c r="E5" s="53"/>
      <c r="F5" s="53"/>
    </row>
    <row r="6" spans="1:6" ht="18.75">
      <c r="A6" s="12" t="s">
        <v>359</v>
      </c>
      <c r="B6" s="13"/>
      <c r="C6" s="46"/>
      <c r="D6" s="46"/>
      <c r="E6" s="46"/>
      <c r="F6" s="46"/>
    </row>
    <row r="7" spans="1:6" ht="18.75">
      <c r="A7" s="12" t="s">
        <v>360</v>
      </c>
      <c r="B7" s="13"/>
      <c r="C7" s="46"/>
      <c r="D7" s="46"/>
      <c r="E7" s="46"/>
      <c r="F7" s="46"/>
    </row>
    <row r="8" spans="1:6" ht="18.75">
      <c r="A8" s="34" t="s">
        <v>361</v>
      </c>
      <c r="B8" s="29">
        <f>SUM(B4:B7)</f>
        <v>0</v>
      </c>
      <c r="C8" s="27">
        <f>SUM(C4:C7)</f>
        <v>23575000</v>
      </c>
      <c r="D8" s="27">
        <f>SUM(D4:D7)</f>
        <v>14450000</v>
      </c>
      <c r="E8" s="27">
        <f>SUM(E4:E7)</f>
        <v>4400000</v>
      </c>
      <c r="F8" s="27">
        <f>SUM(F4:F7)</f>
        <v>4000000</v>
      </c>
    </row>
    <row r="9" spans="1:6" ht="18.75">
      <c r="A9" s="12" t="s">
        <v>362</v>
      </c>
      <c r="B9" s="14"/>
      <c r="C9" s="54">
        <v>-15920000</v>
      </c>
      <c r="D9" s="54">
        <v>-11560000</v>
      </c>
      <c r="E9" s="54">
        <v>-3520000</v>
      </c>
      <c r="F9" s="54">
        <v>-3200000</v>
      </c>
    </row>
    <row r="10" spans="1:6" ht="18.75">
      <c r="A10" s="12" t="s">
        <v>363</v>
      </c>
      <c r="B10" s="14"/>
      <c r="C10" s="53"/>
      <c r="D10" s="53"/>
      <c r="E10" s="53"/>
      <c r="F10" s="53"/>
    </row>
    <row r="11" spans="1:6" ht="18.75">
      <c r="A11" s="12" t="s">
        <v>364</v>
      </c>
      <c r="B11" s="14"/>
      <c r="C11" s="53">
        <v>-3000000</v>
      </c>
      <c r="D11" s="53"/>
      <c r="E11" s="53"/>
      <c r="F11" s="53"/>
    </row>
    <row r="12" spans="1:6" ht="18.75">
      <c r="A12" s="12" t="s">
        <v>365</v>
      </c>
      <c r="B12" s="14"/>
      <c r="C12" s="53"/>
      <c r="D12" s="53"/>
      <c r="E12" s="53"/>
      <c r="F12" s="53"/>
    </row>
    <row r="13" spans="1:6" ht="18.75">
      <c r="A13" s="12" t="s">
        <v>366</v>
      </c>
      <c r="B13" s="14"/>
      <c r="C13" s="53"/>
      <c r="D13" s="53"/>
      <c r="E13" s="53"/>
      <c r="F13" s="53"/>
    </row>
    <row r="14" spans="1:6" ht="18.75">
      <c r="A14" s="34" t="s">
        <v>367</v>
      </c>
      <c r="B14" s="35">
        <f>SUM(B9:B10)</f>
        <v>0</v>
      </c>
      <c r="C14" s="36">
        <f>SUM(C9:C13)</f>
        <v>-18920000</v>
      </c>
      <c r="D14" s="36">
        <f>SUM(D9:D10)</f>
        <v>-11560000</v>
      </c>
      <c r="E14" s="36">
        <f>SUM(E9:E10)</f>
        <v>-3520000</v>
      </c>
      <c r="F14" s="36">
        <f>SUM(F9:F10)</f>
        <v>-3200000</v>
      </c>
    </row>
    <row r="15" spans="1:6" ht="18.75">
      <c r="A15" s="37" t="s">
        <v>368</v>
      </c>
      <c r="B15" s="38"/>
      <c r="C15" s="75">
        <v>-4655000</v>
      </c>
      <c r="D15" s="76">
        <v>-2890000</v>
      </c>
      <c r="E15" s="76">
        <v>-880000</v>
      </c>
      <c r="F15" s="76">
        <v>-800000</v>
      </c>
    </row>
    <row r="16" spans="1:6" ht="18.75">
      <c r="A16" s="41" t="s">
        <v>369</v>
      </c>
      <c r="B16" s="14"/>
      <c r="C16" s="77">
        <f>SUM(GETPIVOTDATA("Sum av Budsjett 2012",Total!$A$3,"Art",1540))</f>
        <v>0</v>
      </c>
      <c r="D16" s="77">
        <f>SUM(GETPIVOTDATA("Sum av Budsjett 2012",Total!$A$3,"Art",1540))</f>
        <v>0</v>
      </c>
      <c r="E16" s="77">
        <f>SUM(GETPIVOTDATA("Sum av Budsjett 2012",Total!$A$3,"Art",1540))</f>
        <v>0</v>
      </c>
      <c r="F16" s="77">
        <f>SUM(GETPIVOTDATA("Sum av Budsjett 2012",Total!$A$3,"Art",1540))</f>
        <v>0</v>
      </c>
    </row>
    <row r="17" spans="1:6" ht="18.75">
      <c r="A17" s="34" t="s">
        <v>370</v>
      </c>
      <c r="B17" s="35"/>
      <c r="C17" s="36">
        <f>SUM(C14+C15+C16)</f>
        <v>-23575000</v>
      </c>
      <c r="D17" s="36">
        <f>SUM(D14+D15+D16)</f>
        <v>-14450000</v>
      </c>
      <c r="E17" s="36">
        <f>SUM(E14+E15+E16)</f>
        <v>-4400000</v>
      </c>
      <c r="F17" s="36">
        <f>SUM(F14+F15+F16)</f>
        <v>-4000000</v>
      </c>
    </row>
    <row r="18" spans="1:6" ht="19.5">
      <c r="A18" s="48" t="s">
        <v>371</v>
      </c>
      <c r="B18" s="49"/>
      <c r="C18" s="32">
        <f>SUM(C8+C17)</f>
        <v>0</v>
      </c>
      <c r="D18" s="32">
        <f>SUM(D8+D17)</f>
        <v>0</v>
      </c>
      <c r="E18" s="32">
        <f>SUM(E8+E17)</f>
        <v>0</v>
      </c>
      <c r="F18" s="32">
        <f>SUM(F8+F17)</f>
        <v>0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zoomScalePageLayoutView="0" workbookViewId="0" topLeftCell="A1">
      <selection activeCell="C4" sqref="C4:F4"/>
    </sheetView>
  </sheetViews>
  <sheetFormatPr defaultColWidth="11.421875" defaultRowHeight="12.75"/>
  <cols>
    <col min="1" max="1" width="60.140625" style="0" customWidth="1"/>
    <col min="2" max="6" width="19.00390625" style="0" customWidth="1"/>
  </cols>
  <sheetData>
    <row r="1" spans="1:6" ht="31.5">
      <c r="A1" s="141" t="s">
        <v>253</v>
      </c>
      <c r="B1" s="142"/>
      <c r="C1" s="142"/>
      <c r="D1" s="142"/>
      <c r="E1" s="142"/>
      <c r="F1" s="143"/>
    </row>
    <row r="2" spans="1:6" ht="27">
      <c r="A2" s="144" t="s">
        <v>373</v>
      </c>
      <c r="B2" s="145"/>
      <c r="C2" s="145"/>
      <c r="D2" s="145"/>
      <c r="E2" s="145"/>
      <c r="F2" s="146"/>
    </row>
    <row r="3" spans="1:6" ht="22.5">
      <c r="A3" s="10"/>
      <c r="B3" s="11" t="s">
        <v>247</v>
      </c>
      <c r="C3" s="26" t="s">
        <v>254</v>
      </c>
      <c r="D3" s="26" t="s">
        <v>294</v>
      </c>
      <c r="E3" s="26" t="s">
        <v>295</v>
      </c>
      <c r="F3" s="26" t="s">
        <v>296</v>
      </c>
    </row>
    <row r="4" spans="1:6" s="79" customFormat="1" ht="18.75">
      <c r="A4" s="34" t="s">
        <v>374</v>
      </c>
      <c r="B4" s="29"/>
      <c r="C4" s="78">
        <f>C24</f>
        <v>23575000</v>
      </c>
      <c r="D4" s="78">
        <f>D24</f>
        <v>14450000</v>
      </c>
      <c r="E4" s="78">
        <f>E24</f>
        <v>4400000</v>
      </c>
      <c r="F4" s="78">
        <f>F24</f>
        <v>4000000</v>
      </c>
    </row>
    <row r="5" spans="1:6" ht="19.5">
      <c r="A5" s="74" t="s">
        <v>375</v>
      </c>
      <c r="B5" s="13"/>
      <c r="C5" s="53"/>
      <c r="D5" s="53"/>
      <c r="E5" s="53"/>
      <c r="F5" s="53"/>
    </row>
    <row r="6" spans="1:6" ht="18.75">
      <c r="A6" s="12" t="s">
        <v>391</v>
      </c>
      <c r="B6" s="13"/>
      <c r="C6" s="46">
        <v>12100000</v>
      </c>
      <c r="D6" s="46">
        <v>6000000</v>
      </c>
      <c r="E6" s="46"/>
      <c r="F6" s="46"/>
    </row>
    <row r="7" spans="1:6" ht="18.75">
      <c r="A7" s="12" t="s">
        <v>392</v>
      </c>
      <c r="B7" s="13"/>
      <c r="C7" s="46">
        <v>4000000</v>
      </c>
      <c r="D7" s="46"/>
      <c r="E7" s="46"/>
      <c r="F7" s="46"/>
    </row>
    <row r="8" spans="1:6" ht="18.75">
      <c r="A8" s="41" t="s">
        <v>393</v>
      </c>
      <c r="B8" s="21"/>
      <c r="C8" s="72">
        <v>3000000</v>
      </c>
      <c r="D8" s="15">
        <v>4500000</v>
      </c>
      <c r="E8" s="15"/>
      <c r="F8" s="15"/>
    </row>
    <row r="9" spans="1:6" ht="18.75">
      <c r="A9" s="41" t="s">
        <v>394</v>
      </c>
      <c r="B9" s="14"/>
      <c r="C9" s="15"/>
      <c r="D9" s="15"/>
      <c r="E9" s="15">
        <v>4400000</v>
      </c>
      <c r="F9" s="15"/>
    </row>
    <row r="10" spans="1:6" ht="18.75">
      <c r="A10" s="41" t="s">
        <v>395</v>
      </c>
      <c r="B10" s="14"/>
      <c r="C10" s="15"/>
      <c r="D10" s="15"/>
      <c r="E10" s="15"/>
      <c r="F10" s="15">
        <v>4000000</v>
      </c>
    </row>
    <row r="11" spans="1:6" ht="18.75">
      <c r="A11" s="41" t="s">
        <v>396</v>
      </c>
      <c r="B11" s="14"/>
      <c r="C11" s="15">
        <v>450000</v>
      </c>
      <c r="D11" s="15">
        <v>450000</v>
      </c>
      <c r="E11" s="15"/>
      <c r="F11" s="15"/>
    </row>
    <row r="12" spans="1:6" ht="18.75">
      <c r="A12" s="41" t="s">
        <v>397</v>
      </c>
      <c r="B12" s="14"/>
      <c r="C12" s="15">
        <v>500000</v>
      </c>
      <c r="D12" s="15"/>
      <c r="E12" s="15"/>
      <c r="F12" s="15"/>
    </row>
    <row r="13" spans="1:6" ht="18.75">
      <c r="A13" s="12" t="s">
        <v>398</v>
      </c>
      <c r="B13" s="14"/>
      <c r="C13" s="15">
        <v>150000</v>
      </c>
      <c r="D13" s="15"/>
      <c r="E13" s="15"/>
      <c r="F13" s="15"/>
    </row>
    <row r="14" spans="1:6" ht="18.75">
      <c r="A14" s="41" t="s">
        <v>399</v>
      </c>
      <c r="B14" s="14"/>
      <c r="C14" s="15">
        <v>1250000</v>
      </c>
      <c r="D14" s="15"/>
      <c r="E14" s="15"/>
      <c r="F14" s="15"/>
    </row>
    <row r="15" spans="1:6" ht="18.75">
      <c r="A15" s="41" t="s">
        <v>400</v>
      </c>
      <c r="B15" s="14"/>
      <c r="C15" s="15">
        <v>500000</v>
      </c>
      <c r="D15" s="15"/>
      <c r="E15" s="15"/>
      <c r="F15" s="15"/>
    </row>
    <row r="16" spans="1:6" ht="18.75">
      <c r="A16" s="41" t="s">
        <v>401</v>
      </c>
      <c r="B16" s="14"/>
      <c r="C16" s="15">
        <v>300000</v>
      </c>
      <c r="D16" s="15"/>
      <c r="E16" s="15"/>
      <c r="F16" s="15"/>
    </row>
    <row r="17" spans="1:6" ht="18.75">
      <c r="A17" s="41" t="s">
        <v>402</v>
      </c>
      <c r="B17" s="14"/>
      <c r="C17" s="15">
        <v>250000</v>
      </c>
      <c r="D17" s="15"/>
      <c r="E17" s="15"/>
      <c r="F17" s="15"/>
    </row>
    <row r="18" spans="1:6" ht="18.75">
      <c r="A18" s="41" t="s">
        <v>403</v>
      </c>
      <c r="B18" s="14"/>
      <c r="C18" s="15"/>
      <c r="D18" s="15">
        <v>3500000</v>
      </c>
      <c r="E18" s="15"/>
      <c r="F18" s="15"/>
    </row>
    <row r="19" spans="1:6" ht="18.75">
      <c r="A19" s="41" t="s">
        <v>404</v>
      </c>
      <c r="B19" s="14"/>
      <c r="C19" s="15">
        <v>500000</v>
      </c>
      <c r="D19" s="15"/>
      <c r="E19" s="15"/>
      <c r="F19" s="15"/>
    </row>
    <row r="20" spans="1:6" ht="18.75">
      <c r="A20" s="41" t="s">
        <v>405</v>
      </c>
      <c r="B20" s="14"/>
      <c r="C20" s="15">
        <v>200000</v>
      </c>
      <c r="D20" s="15"/>
      <c r="E20" s="15"/>
      <c r="F20" s="15"/>
    </row>
    <row r="21" spans="1:6" ht="18.75">
      <c r="A21" s="41" t="s">
        <v>406</v>
      </c>
      <c r="B21" s="14"/>
      <c r="C21" s="15">
        <v>375000</v>
      </c>
      <c r="D21" s="15"/>
      <c r="E21" s="15"/>
      <c r="F21" s="15"/>
    </row>
    <row r="22" spans="1:6" ht="18.75">
      <c r="A22" s="41"/>
      <c r="B22" s="14"/>
      <c r="C22" s="15"/>
      <c r="D22" s="15"/>
      <c r="E22" s="15"/>
      <c r="F22" s="15"/>
    </row>
    <row r="23" spans="1:6" ht="18.75">
      <c r="A23" s="39"/>
      <c r="B23" s="40"/>
      <c r="C23" s="51"/>
      <c r="D23" s="51"/>
      <c r="E23" s="51"/>
      <c r="F23" s="51"/>
    </row>
    <row r="24" spans="1:6" s="67" customFormat="1" ht="18.75">
      <c r="A24" s="73" t="s">
        <v>287</v>
      </c>
      <c r="B24" s="43">
        <f>SUM(B8:B13)</f>
        <v>0</v>
      </c>
      <c r="C24" s="44">
        <f>SUM(C6:C23)</f>
        <v>23575000</v>
      </c>
      <c r="D24" s="44">
        <f>SUM(D6:D23)</f>
        <v>14450000</v>
      </c>
      <c r="E24" s="44">
        <f>SUM(E6:E23)</f>
        <v>4400000</v>
      </c>
      <c r="F24" s="44">
        <f>SUM(F6:F23)</f>
        <v>4000000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773"/>
  <sheetViews>
    <sheetView tabSelected="1" zoomScalePageLayoutView="0" workbookViewId="0" topLeftCell="A749">
      <selection activeCell="L762" sqref="L762"/>
    </sheetView>
  </sheetViews>
  <sheetFormatPr defaultColWidth="11.421875" defaultRowHeight="12.75"/>
  <cols>
    <col min="1" max="1" width="3.57421875" style="0" customWidth="1"/>
    <col min="2" max="2" width="8.7109375" style="0" customWidth="1"/>
    <col min="3" max="3" width="5.00390625" style="0" customWidth="1"/>
    <col min="4" max="4" width="18.28125" style="0" customWidth="1"/>
    <col min="5" max="5" width="4.421875" style="0" customWidth="1"/>
    <col min="6" max="6" width="22.421875" style="0" customWidth="1"/>
    <col min="7" max="7" width="12.28125" style="1" customWidth="1"/>
    <col min="8" max="10" width="12.8515625" style="1" customWidth="1"/>
    <col min="11" max="11" width="13.28125" style="1" customWidth="1"/>
    <col min="12" max="12" width="11.8515625" style="0" bestFit="1" customWidth="1"/>
  </cols>
  <sheetData>
    <row r="1" spans="1:11" ht="22.5">
      <c r="A1" s="130" t="s">
        <v>129</v>
      </c>
      <c r="B1" s="130" t="s">
        <v>132</v>
      </c>
      <c r="C1" s="130" t="s">
        <v>130</v>
      </c>
      <c r="D1" s="130" t="s">
        <v>134</v>
      </c>
      <c r="E1" s="131" t="s">
        <v>131</v>
      </c>
      <c r="F1" s="131" t="s">
        <v>228</v>
      </c>
      <c r="G1" s="132" t="s">
        <v>124</v>
      </c>
      <c r="H1" s="132" t="s">
        <v>125</v>
      </c>
      <c r="I1" s="132" t="s">
        <v>126</v>
      </c>
      <c r="J1" s="132" t="s">
        <v>127</v>
      </c>
      <c r="K1" s="132" t="s">
        <v>128</v>
      </c>
    </row>
    <row r="2" spans="1:11" ht="12.75">
      <c r="A2" s="133">
        <v>10</v>
      </c>
      <c r="B2" s="133" t="s">
        <v>289</v>
      </c>
      <c r="C2" s="133">
        <v>1000</v>
      </c>
      <c r="D2" s="133" t="s">
        <v>135</v>
      </c>
      <c r="E2" s="133">
        <v>1080</v>
      </c>
      <c r="F2" s="133" t="s">
        <v>0</v>
      </c>
      <c r="G2" s="134">
        <v>651520</v>
      </c>
      <c r="H2" s="134">
        <v>651520</v>
      </c>
      <c r="I2" s="134">
        <v>651520</v>
      </c>
      <c r="J2" s="134">
        <v>651520</v>
      </c>
      <c r="K2" s="134">
        <v>651520</v>
      </c>
    </row>
    <row r="3" spans="1:11" ht="12.75">
      <c r="A3" s="133">
        <v>10</v>
      </c>
      <c r="B3" s="133" t="s">
        <v>289</v>
      </c>
      <c r="C3" s="133">
        <v>1000</v>
      </c>
      <c r="D3" s="133" t="s">
        <v>135</v>
      </c>
      <c r="E3" s="133">
        <v>1090</v>
      </c>
      <c r="F3" s="133" t="s">
        <v>1</v>
      </c>
      <c r="G3" s="134">
        <v>189000</v>
      </c>
      <c r="H3" s="134">
        <v>189000</v>
      </c>
      <c r="I3" s="134">
        <v>189000</v>
      </c>
      <c r="J3" s="134">
        <v>189000</v>
      </c>
      <c r="K3" s="134">
        <v>189000</v>
      </c>
    </row>
    <row r="4" spans="1:11" ht="12.75">
      <c r="A4" s="133">
        <v>10</v>
      </c>
      <c r="B4" s="133" t="s">
        <v>289</v>
      </c>
      <c r="C4" s="133">
        <v>1000</v>
      </c>
      <c r="D4" s="133" t="s">
        <v>135</v>
      </c>
      <c r="E4" s="133">
        <v>1099</v>
      </c>
      <c r="F4" s="133" t="s">
        <v>2</v>
      </c>
      <c r="G4" s="134">
        <v>43000</v>
      </c>
      <c r="H4" s="134">
        <v>44397.5</v>
      </c>
      <c r="I4" s="134">
        <v>44397.5</v>
      </c>
      <c r="J4" s="134">
        <v>44397.5</v>
      </c>
      <c r="K4" s="134">
        <v>44397.5</v>
      </c>
    </row>
    <row r="5" spans="1:11" ht="12.75">
      <c r="A5" s="133">
        <v>10</v>
      </c>
      <c r="B5" s="133" t="s">
        <v>289</v>
      </c>
      <c r="C5" s="133">
        <v>1000</v>
      </c>
      <c r="D5" s="133" t="s">
        <v>135</v>
      </c>
      <c r="E5" s="133">
        <v>1102</v>
      </c>
      <c r="F5" s="133" t="s">
        <v>3</v>
      </c>
      <c r="G5" s="134">
        <v>20000</v>
      </c>
      <c r="H5" s="134">
        <v>20650</v>
      </c>
      <c r="I5" s="134">
        <v>20650</v>
      </c>
      <c r="J5" s="134">
        <v>20650</v>
      </c>
      <c r="K5" s="134">
        <v>20650</v>
      </c>
    </row>
    <row r="6" spans="1:11" ht="12.75">
      <c r="A6" s="133">
        <v>10</v>
      </c>
      <c r="B6" s="133" t="s">
        <v>289</v>
      </c>
      <c r="C6" s="133">
        <v>1000</v>
      </c>
      <c r="D6" s="133" t="s">
        <v>135</v>
      </c>
      <c r="E6" s="133">
        <v>1115</v>
      </c>
      <c r="F6" s="133" t="s">
        <v>4</v>
      </c>
      <c r="G6" s="134">
        <v>6000</v>
      </c>
      <c r="H6" s="134">
        <v>6195</v>
      </c>
      <c r="I6" s="134">
        <v>6195</v>
      </c>
      <c r="J6" s="134">
        <v>6195</v>
      </c>
      <c r="K6" s="134">
        <v>6195</v>
      </c>
    </row>
    <row r="7" spans="1:11" ht="12.75">
      <c r="A7" s="133">
        <v>10</v>
      </c>
      <c r="B7" s="133" t="s">
        <v>289</v>
      </c>
      <c r="C7" s="133">
        <v>1000</v>
      </c>
      <c r="D7" s="133" t="s">
        <v>135</v>
      </c>
      <c r="E7" s="133">
        <v>1140</v>
      </c>
      <c r="F7" s="133" t="s">
        <v>5</v>
      </c>
      <c r="G7" s="134">
        <v>12000</v>
      </c>
      <c r="H7" s="134">
        <v>12390</v>
      </c>
      <c r="I7" s="134">
        <v>12390</v>
      </c>
      <c r="J7" s="134">
        <v>12390</v>
      </c>
      <c r="K7" s="134">
        <v>12390</v>
      </c>
    </row>
    <row r="8" spans="1:11" ht="12.75">
      <c r="A8" s="133">
        <v>10</v>
      </c>
      <c r="B8" s="133" t="s">
        <v>289</v>
      </c>
      <c r="C8" s="133">
        <v>1000</v>
      </c>
      <c r="D8" s="133" t="s">
        <v>135</v>
      </c>
      <c r="E8" s="133">
        <v>1141</v>
      </c>
      <c r="F8" s="133" t="s">
        <v>6</v>
      </c>
      <c r="G8" s="134">
        <v>16000</v>
      </c>
      <c r="H8" s="134">
        <v>16520</v>
      </c>
      <c r="I8" s="134">
        <v>16520</v>
      </c>
      <c r="J8" s="134">
        <v>16520</v>
      </c>
      <c r="K8" s="134">
        <v>16520</v>
      </c>
    </row>
    <row r="9" spans="1:11" ht="12.75">
      <c r="A9" s="133">
        <v>10</v>
      </c>
      <c r="B9" s="133" t="s">
        <v>289</v>
      </c>
      <c r="C9" s="133">
        <v>1000</v>
      </c>
      <c r="D9" s="133" t="s">
        <v>135</v>
      </c>
      <c r="E9" s="133">
        <v>1150</v>
      </c>
      <c r="F9" s="133" t="s">
        <v>7</v>
      </c>
      <c r="G9" s="134">
        <v>12000</v>
      </c>
      <c r="H9" s="134">
        <v>12390</v>
      </c>
      <c r="I9" s="134">
        <v>12390</v>
      </c>
      <c r="J9" s="134">
        <v>12390</v>
      </c>
      <c r="K9" s="134">
        <v>12390</v>
      </c>
    </row>
    <row r="10" spans="1:11" ht="12.75">
      <c r="A10" s="133">
        <v>10</v>
      </c>
      <c r="B10" s="133" t="s">
        <v>289</v>
      </c>
      <c r="C10" s="133">
        <v>1000</v>
      </c>
      <c r="D10" s="133" t="s">
        <v>135</v>
      </c>
      <c r="E10" s="133">
        <v>1160</v>
      </c>
      <c r="F10" s="133" t="s">
        <v>8</v>
      </c>
      <c r="G10" s="134">
        <v>9000</v>
      </c>
      <c r="H10" s="134">
        <v>9292.5</v>
      </c>
      <c r="I10" s="134">
        <v>9292.5</v>
      </c>
      <c r="J10" s="134">
        <v>9292.5</v>
      </c>
      <c r="K10" s="134">
        <v>9292.5</v>
      </c>
    </row>
    <row r="11" spans="1:11" ht="12.75">
      <c r="A11" s="133">
        <v>10</v>
      </c>
      <c r="B11" s="133" t="s">
        <v>289</v>
      </c>
      <c r="C11" s="133">
        <v>1000</v>
      </c>
      <c r="D11" s="133" t="s">
        <v>135</v>
      </c>
      <c r="E11" s="133">
        <v>1172</v>
      </c>
      <c r="F11" s="133" t="s">
        <v>9</v>
      </c>
      <c r="G11" s="134">
        <v>45000</v>
      </c>
      <c r="H11" s="134">
        <v>45000</v>
      </c>
      <c r="I11" s="134">
        <v>45000</v>
      </c>
      <c r="J11" s="134">
        <v>45000</v>
      </c>
      <c r="K11" s="134">
        <v>45000</v>
      </c>
    </row>
    <row r="12" spans="1:11" ht="12.75">
      <c r="A12" s="133">
        <v>10</v>
      </c>
      <c r="B12" s="133" t="s">
        <v>289</v>
      </c>
      <c r="C12" s="133">
        <v>1000</v>
      </c>
      <c r="D12" s="133" t="s">
        <v>135</v>
      </c>
      <c r="E12" s="133">
        <v>1173</v>
      </c>
      <c r="F12" s="133" t="s">
        <v>10</v>
      </c>
      <c r="G12" s="134">
        <v>45000</v>
      </c>
      <c r="H12" s="134">
        <v>30000</v>
      </c>
      <c r="I12" s="134">
        <v>30000</v>
      </c>
      <c r="J12" s="134">
        <v>30000</v>
      </c>
      <c r="K12" s="134">
        <v>30000</v>
      </c>
    </row>
    <row r="13" spans="1:11" ht="12.75">
      <c r="A13" s="133">
        <v>10</v>
      </c>
      <c r="B13" s="133" t="s">
        <v>289</v>
      </c>
      <c r="C13" s="133">
        <v>1001</v>
      </c>
      <c r="D13" s="133" t="s">
        <v>136</v>
      </c>
      <c r="E13" s="133">
        <v>1080</v>
      </c>
      <c r="F13" s="133" t="s">
        <v>0</v>
      </c>
      <c r="G13" s="134">
        <v>21000</v>
      </c>
      <c r="H13" s="134">
        <v>21682.5</v>
      </c>
      <c r="I13" s="134">
        <v>21682.5</v>
      </c>
      <c r="J13" s="134">
        <v>21682.5</v>
      </c>
      <c r="K13" s="134">
        <v>21682.5</v>
      </c>
    </row>
    <row r="14" spans="1:11" ht="12.75">
      <c r="A14" s="133">
        <v>10</v>
      </c>
      <c r="B14" s="133" t="s">
        <v>289</v>
      </c>
      <c r="C14" s="133">
        <v>1001</v>
      </c>
      <c r="D14" s="133" t="s">
        <v>136</v>
      </c>
      <c r="E14" s="133">
        <v>1099</v>
      </c>
      <c r="F14" s="133" t="s">
        <v>2</v>
      </c>
      <c r="G14" s="134">
        <v>1000</v>
      </c>
      <c r="H14" s="134">
        <v>1032.5</v>
      </c>
      <c r="I14" s="134">
        <v>1032.5</v>
      </c>
      <c r="J14" s="134">
        <v>1032.5</v>
      </c>
      <c r="K14" s="134">
        <v>1032.5</v>
      </c>
    </row>
    <row r="15" spans="1:11" ht="12.75">
      <c r="A15" s="133">
        <v>10</v>
      </c>
      <c r="B15" s="133" t="s">
        <v>289</v>
      </c>
      <c r="C15" s="133">
        <v>1001</v>
      </c>
      <c r="D15" s="133" t="s">
        <v>136</v>
      </c>
      <c r="E15" s="133">
        <v>1115</v>
      </c>
      <c r="F15" s="133" t="s">
        <v>4</v>
      </c>
      <c r="G15" s="134">
        <v>4000</v>
      </c>
      <c r="H15" s="134">
        <v>4130</v>
      </c>
      <c r="I15" s="134">
        <v>4130</v>
      </c>
      <c r="J15" s="134">
        <v>4130</v>
      </c>
      <c r="K15" s="134">
        <v>4130</v>
      </c>
    </row>
    <row r="16" spans="1:11" ht="12.75">
      <c r="A16" s="133">
        <v>10</v>
      </c>
      <c r="B16" s="133" t="s">
        <v>289</v>
      </c>
      <c r="C16" s="133">
        <v>1001</v>
      </c>
      <c r="D16" s="133" t="s">
        <v>136</v>
      </c>
      <c r="E16" s="133">
        <v>1160</v>
      </c>
      <c r="F16" s="133" t="s">
        <v>8</v>
      </c>
      <c r="G16" s="134">
        <v>2000</v>
      </c>
      <c r="H16" s="134">
        <v>2065</v>
      </c>
      <c r="I16" s="134">
        <v>2065</v>
      </c>
      <c r="J16" s="134">
        <v>2065</v>
      </c>
      <c r="K16" s="134">
        <v>2065</v>
      </c>
    </row>
    <row r="17" spans="1:11" ht="12.75">
      <c r="A17" s="133">
        <v>10</v>
      </c>
      <c r="B17" s="133" t="s">
        <v>289</v>
      </c>
      <c r="C17" s="133">
        <v>1001</v>
      </c>
      <c r="D17" s="133" t="s">
        <v>136</v>
      </c>
      <c r="E17" s="133">
        <v>1172</v>
      </c>
      <c r="F17" s="133" t="s">
        <v>9</v>
      </c>
      <c r="G17" s="134">
        <v>20000</v>
      </c>
      <c r="H17" s="134">
        <v>20000</v>
      </c>
      <c r="I17" s="134">
        <v>20000</v>
      </c>
      <c r="J17" s="134">
        <v>20000</v>
      </c>
      <c r="K17" s="134">
        <v>20000</v>
      </c>
    </row>
    <row r="18" spans="1:11" ht="12.75">
      <c r="A18" s="133">
        <v>10</v>
      </c>
      <c r="B18" s="133" t="s">
        <v>289</v>
      </c>
      <c r="C18" s="133">
        <v>1001</v>
      </c>
      <c r="D18" s="133" t="s">
        <v>136</v>
      </c>
      <c r="E18" s="133">
        <v>1370</v>
      </c>
      <c r="F18" s="133" t="s">
        <v>11</v>
      </c>
      <c r="G18" s="134">
        <v>25000</v>
      </c>
      <c r="H18" s="134">
        <v>40000</v>
      </c>
      <c r="I18" s="134">
        <v>40000</v>
      </c>
      <c r="J18" s="134">
        <v>40000</v>
      </c>
      <c r="K18" s="134">
        <v>40000</v>
      </c>
    </row>
    <row r="19" spans="1:11" ht="12.75">
      <c r="A19" s="133">
        <v>10</v>
      </c>
      <c r="B19" s="133" t="s">
        <v>289</v>
      </c>
      <c r="C19" s="133">
        <v>1001</v>
      </c>
      <c r="D19" s="133" t="s">
        <v>136</v>
      </c>
      <c r="E19" s="133">
        <v>1491</v>
      </c>
      <c r="F19" s="133" t="s">
        <v>12</v>
      </c>
      <c r="G19" s="134">
        <v>100000</v>
      </c>
      <c r="H19" s="134">
        <v>100000</v>
      </c>
      <c r="I19" s="134">
        <v>100000</v>
      </c>
      <c r="J19" s="134">
        <v>100000</v>
      </c>
      <c r="K19" s="134">
        <v>100000</v>
      </c>
    </row>
    <row r="20" spans="1:11" ht="12.75">
      <c r="A20" s="133">
        <v>10</v>
      </c>
      <c r="B20" s="133" t="s">
        <v>289</v>
      </c>
      <c r="C20" s="133">
        <v>1003</v>
      </c>
      <c r="D20" s="133" t="s">
        <v>137</v>
      </c>
      <c r="E20" s="133">
        <v>1350</v>
      </c>
      <c r="F20" s="133" t="s">
        <v>13</v>
      </c>
      <c r="G20" s="134">
        <v>277000</v>
      </c>
      <c r="H20" s="134">
        <v>242000</v>
      </c>
      <c r="I20" s="134">
        <v>242000</v>
      </c>
      <c r="J20" s="134">
        <v>242000</v>
      </c>
      <c r="K20" s="134">
        <v>242000</v>
      </c>
    </row>
    <row r="21" spans="1:11" ht="12.75">
      <c r="A21" s="133">
        <v>10</v>
      </c>
      <c r="B21" s="133" t="s">
        <v>289</v>
      </c>
      <c r="C21" s="133">
        <v>1004</v>
      </c>
      <c r="D21" s="133" t="s">
        <v>138</v>
      </c>
      <c r="E21" s="133">
        <v>1080</v>
      </c>
      <c r="F21" s="133" t="s">
        <v>0</v>
      </c>
      <c r="G21" s="134">
        <v>46000</v>
      </c>
      <c r="H21" s="134">
        <v>46000</v>
      </c>
      <c r="I21" s="134">
        <v>46000</v>
      </c>
      <c r="J21" s="134">
        <v>46000</v>
      </c>
      <c r="K21" s="134">
        <v>46000</v>
      </c>
    </row>
    <row r="22" spans="1:11" ht="12.75">
      <c r="A22" s="133">
        <v>10</v>
      </c>
      <c r="B22" s="133" t="s">
        <v>289</v>
      </c>
      <c r="C22" s="133">
        <v>1004</v>
      </c>
      <c r="D22" s="133" t="s">
        <v>138</v>
      </c>
      <c r="E22" s="133">
        <v>1099</v>
      </c>
      <c r="F22" s="133" t="s">
        <v>2</v>
      </c>
      <c r="G22" s="134">
        <v>16000</v>
      </c>
      <c r="H22" s="134">
        <v>16000</v>
      </c>
      <c r="I22" s="134">
        <v>16000</v>
      </c>
      <c r="J22" s="134">
        <v>16000</v>
      </c>
      <c r="K22" s="134">
        <v>16000</v>
      </c>
    </row>
    <row r="23" spans="1:11" ht="12.75">
      <c r="A23" s="133">
        <v>10</v>
      </c>
      <c r="B23" s="133" t="s">
        <v>289</v>
      </c>
      <c r="C23" s="133">
        <v>1005</v>
      </c>
      <c r="D23" s="133" t="s">
        <v>139</v>
      </c>
      <c r="E23" s="133">
        <v>1050</v>
      </c>
      <c r="F23" s="133" t="s">
        <v>14</v>
      </c>
      <c r="G23" s="134">
        <v>20000</v>
      </c>
      <c r="H23" s="134">
        <v>0</v>
      </c>
      <c r="I23" s="134">
        <v>0</v>
      </c>
      <c r="J23" s="134">
        <v>0</v>
      </c>
      <c r="K23" s="134">
        <v>0</v>
      </c>
    </row>
    <row r="24" spans="1:11" ht="12.75">
      <c r="A24" s="133">
        <v>10</v>
      </c>
      <c r="B24" s="133" t="s">
        <v>289</v>
      </c>
      <c r="C24" s="133">
        <v>1005</v>
      </c>
      <c r="D24" s="133" t="s">
        <v>139</v>
      </c>
      <c r="E24" s="133">
        <v>1099</v>
      </c>
      <c r="F24" s="133" t="s">
        <v>2</v>
      </c>
      <c r="G24" s="134">
        <v>1000</v>
      </c>
      <c r="H24" s="134">
        <v>0</v>
      </c>
      <c r="I24" s="134">
        <v>0</v>
      </c>
      <c r="J24" s="134">
        <v>0</v>
      </c>
      <c r="K24" s="134">
        <v>0</v>
      </c>
    </row>
    <row r="25" spans="1:11" ht="12.75">
      <c r="A25" s="133">
        <v>10</v>
      </c>
      <c r="B25" s="133" t="s">
        <v>289</v>
      </c>
      <c r="C25" s="133">
        <v>1005</v>
      </c>
      <c r="D25" s="133" t="s">
        <v>139</v>
      </c>
      <c r="E25" s="133">
        <v>1100</v>
      </c>
      <c r="F25" s="133" t="s">
        <v>15</v>
      </c>
      <c r="G25" s="134">
        <v>10000</v>
      </c>
      <c r="H25" s="134">
        <v>0</v>
      </c>
      <c r="I25" s="134">
        <v>0</v>
      </c>
      <c r="J25" s="134">
        <v>0</v>
      </c>
      <c r="K25" s="134">
        <v>0</v>
      </c>
    </row>
    <row r="26" spans="1:11" ht="12.75">
      <c r="A26" s="133">
        <v>10</v>
      </c>
      <c r="B26" s="133" t="s">
        <v>289</v>
      </c>
      <c r="C26" s="133">
        <v>1005</v>
      </c>
      <c r="D26" s="133" t="s">
        <v>139</v>
      </c>
      <c r="E26" s="133">
        <v>1130</v>
      </c>
      <c r="F26" s="133" t="s">
        <v>16</v>
      </c>
      <c r="G26" s="134">
        <v>1000</v>
      </c>
      <c r="H26" s="134">
        <v>0</v>
      </c>
      <c r="I26" s="134">
        <v>0</v>
      </c>
      <c r="J26" s="134">
        <v>0</v>
      </c>
      <c r="K26" s="134">
        <v>0</v>
      </c>
    </row>
    <row r="27" spans="1:11" ht="12.75">
      <c r="A27" s="133">
        <v>10</v>
      </c>
      <c r="B27" s="133" t="s">
        <v>289</v>
      </c>
      <c r="C27" s="133">
        <v>1005</v>
      </c>
      <c r="D27" s="133" t="s">
        <v>139</v>
      </c>
      <c r="E27" s="133">
        <v>1140</v>
      </c>
      <c r="F27" s="133" t="s">
        <v>5</v>
      </c>
      <c r="G27" s="134">
        <v>10000</v>
      </c>
      <c r="H27" s="134">
        <v>0</v>
      </c>
      <c r="I27" s="134">
        <v>0</v>
      </c>
      <c r="J27" s="134">
        <v>0</v>
      </c>
      <c r="K27" s="134">
        <v>0</v>
      </c>
    </row>
    <row r="28" spans="1:11" ht="12.75">
      <c r="A28" s="133">
        <v>10</v>
      </c>
      <c r="B28" s="133" t="s">
        <v>289</v>
      </c>
      <c r="C28" s="133">
        <v>1005</v>
      </c>
      <c r="D28" s="133" t="s">
        <v>139</v>
      </c>
      <c r="E28" s="133">
        <v>1150</v>
      </c>
      <c r="F28" s="133" t="s">
        <v>7</v>
      </c>
      <c r="G28" s="134">
        <v>6000</v>
      </c>
      <c r="H28" s="134">
        <v>0</v>
      </c>
      <c r="I28" s="134">
        <v>0</v>
      </c>
      <c r="J28" s="134">
        <v>0</v>
      </c>
      <c r="K28" s="134">
        <v>0</v>
      </c>
    </row>
    <row r="29" spans="1:11" ht="12.75">
      <c r="A29" s="133">
        <v>10</v>
      </c>
      <c r="B29" s="133" t="s">
        <v>289</v>
      </c>
      <c r="C29" s="133">
        <v>1005</v>
      </c>
      <c r="D29" s="133" t="s">
        <v>139</v>
      </c>
      <c r="E29" s="133">
        <v>1240</v>
      </c>
      <c r="F29" s="133" t="s">
        <v>17</v>
      </c>
      <c r="G29" s="134">
        <v>12000</v>
      </c>
      <c r="H29" s="134">
        <v>0</v>
      </c>
      <c r="I29" s="134">
        <v>0</v>
      </c>
      <c r="J29" s="134">
        <v>0</v>
      </c>
      <c r="K29" s="134">
        <v>0</v>
      </c>
    </row>
    <row r="30" spans="1:11" ht="12.75">
      <c r="A30" s="133">
        <v>10</v>
      </c>
      <c r="B30" s="133" t="s">
        <v>289</v>
      </c>
      <c r="C30" s="133">
        <v>1007</v>
      </c>
      <c r="D30" s="133" t="s">
        <v>140</v>
      </c>
      <c r="E30" s="133">
        <v>1350</v>
      </c>
      <c r="F30" s="133" t="s">
        <v>13</v>
      </c>
      <c r="G30" s="134">
        <v>36000</v>
      </c>
      <c r="H30" s="134">
        <v>0</v>
      </c>
      <c r="I30" s="134">
        <v>0</v>
      </c>
      <c r="J30" s="134">
        <v>0</v>
      </c>
      <c r="K30" s="134">
        <v>0</v>
      </c>
    </row>
    <row r="31" spans="1:11" ht="12.75">
      <c r="A31" s="133">
        <v>10</v>
      </c>
      <c r="B31" s="133" t="s">
        <v>289</v>
      </c>
      <c r="C31" s="133">
        <v>1007</v>
      </c>
      <c r="D31" s="133" t="s">
        <v>140</v>
      </c>
      <c r="E31" s="133">
        <v>1370</v>
      </c>
      <c r="F31" s="133" t="s">
        <v>11</v>
      </c>
      <c r="G31" s="134">
        <v>130000</v>
      </c>
      <c r="H31" s="134">
        <v>190000</v>
      </c>
      <c r="I31" s="134">
        <v>190000</v>
      </c>
      <c r="J31" s="134">
        <v>190000</v>
      </c>
      <c r="K31" s="134">
        <v>190000</v>
      </c>
    </row>
    <row r="32" spans="1:11" ht="12.75">
      <c r="A32" s="133">
        <v>10</v>
      </c>
      <c r="B32" s="133" t="s">
        <v>289</v>
      </c>
      <c r="C32" s="133">
        <v>1200</v>
      </c>
      <c r="D32" s="133" t="s">
        <v>141</v>
      </c>
      <c r="E32" s="133">
        <v>1010</v>
      </c>
      <c r="F32" s="133" t="s">
        <v>18</v>
      </c>
      <c r="G32" s="134">
        <v>1722500</v>
      </c>
      <c r="H32" s="134">
        <v>1572500</v>
      </c>
      <c r="I32" s="134">
        <v>1572500</v>
      </c>
      <c r="J32" s="134">
        <v>1572500</v>
      </c>
      <c r="K32" s="134">
        <v>1572500</v>
      </c>
    </row>
    <row r="33" spans="1:11" ht="12.75">
      <c r="A33" s="133">
        <v>10</v>
      </c>
      <c r="B33" s="133" t="s">
        <v>289</v>
      </c>
      <c r="C33" s="133">
        <v>1200</v>
      </c>
      <c r="D33" s="133" t="s">
        <v>141</v>
      </c>
      <c r="E33" s="133">
        <v>1090</v>
      </c>
      <c r="F33" s="133" t="s">
        <v>1</v>
      </c>
      <c r="G33" s="134">
        <v>215000</v>
      </c>
      <c r="H33" s="134">
        <v>230000</v>
      </c>
      <c r="I33" s="134">
        <v>230000</v>
      </c>
      <c r="J33" s="134">
        <v>230000</v>
      </c>
      <c r="K33" s="134">
        <v>230000</v>
      </c>
    </row>
    <row r="34" spans="1:11" ht="12.75">
      <c r="A34" s="133">
        <v>10</v>
      </c>
      <c r="B34" s="133" t="s">
        <v>289</v>
      </c>
      <c r="C34" s="133">
        <v>1200</v>
      </c>
      <c r="D34" s="133" t="s">
        <v>141</v>
      </c>
      <c r="E34" s="133">
        <v>1099</v>
      </c>
      <c r="F34" s="133" t="s">
        <v>2</v>
      </c>
      <c r="G34" s="134">
        <v>99000</v>
      </c>
      <c r="H34" s="134">
        <v>101474.99999999999</v>
      </c>
      <c r="I34" s="134">
        <v>101474.99999999999</v>
      </c>
      <c r="J34" s="134">
        <v>101474.99999999999</v>
      </c>
      <c r="K34" s="134">
        <v>101474.99999999999</v>
      </c>
    </row>
    <row r="35" spans="1:11" ht="12.75">
      <c r="A35" s="133">
        <v>10</v>
      </c>
      <c r="B35" s="133" t="s">
        <v>289</v>
      </c>
      <c r="C35" s="133">
        <v>1200</v>
      </c>
      <c r="D35" s="133" t="s">
        <v>141</v>
      </c>
      <c r="E35" s="133">
        <v>1100</v>
      </c>
      <c r="F35" s="133" t="s">
        <v>15</v>
      </c>
      <c r="G35" s="134">
        <v>6000</v>
      </c>
      <c r="H35" s="134">
        <v>9000</v>
      </c>
      <c r="I35" s="134">
        <v>9000</v>
      </c>
      <c r="J35" s="134">
        <v>9000</v>
      </c>
      <c r="K35" s="134">
        <v>9000</v>
      </c>
    </row>
    <row r="36" spans="1:11" ht="12.75">
      <c r="A36" s="133">
        <v>10</v>
      </c>
      <c r="B36" s="133" t="s">
        <v>289</v>
      </c>
      <c r="C36" s="133">
        <v>1200</v>
      </c>
      <c r="D36" s="133" t="s">
        <v>141</v>
      </c>
      <c r="E36" s="133">
        <v>1102</v>
      </c>
      <c r="F36" s="133" t="s">
        <v>3</v>
      </c>
      <c r="G36" s="134">
        <v>6000</v>
      </c>
      <c r="H36" s="134">
        <v>6000</v>
      </c>
      <c r="I36" s="134">
        <v>6000</v>
      </c>
      <c r="J36" s="134">
        <v>6000</v>
      </c>
      <c r="K36" s="134">
        <v>6000</v>
      </c>
    </row>
    <row r="37" spans="1:11" ht="12.75">
      <c r="A37" s="133">
        <v>10</v>
      </c>
      <c r="B37" s="133" t="s">
        <v>289</v>
      </c>
      <c r="C37" s="133">
        <v>1200</v>
      </c>
      <c r="D37" s="133" t="s">
        <v>141</v>
      </c>
      <c r="E37" s="133">
        <v>1115</v>
      </c>
      <c r="F37" s="133" t="s">
        <v>4</v>
      </c>
      <c r="G37" s="134">
        <v>6000</v>
      </c>
      <c r="H37" s="134">
        <v>7000</v>
      </c>
      <c r="I37" s="134">
        <v>7000</v>
      </c>
      <c r="J37" s="134">
        <v>7000</v>
      </c>
      <c r="K37" s="134">
        <v>7000</v>
      </c>
    </row>
    <row r="38" spans="1:11" ht="12.75">
      <c r="A38" s="133">
        <v>10</v>
      </c>
      <c r="B38" s="133" t="s">
        <v>289</v>
      </c>
      <c r="C38" s="133">
        <v>1200</v>
      </c>
      <c r="D38" s="133" t="s">
        <v>141</v>
      </c>
      <c r="E38" s="133">
        <v>1131</v>
      </c>
      <c r="F38" s="133" t="s">
        <v>19</v>
      </c>
      <c r="G38" s="134">
        <v>36000</v>
      </c>
      <c r="H38" s="134">
        <v>36000</v>
      </c>
      <c r="I38" s="134">
        <v>36000</v>
      </c>
      <c r="J38" s="134">
        <v>36000</v>
      </c>
      <c r="K38" s="134">
        <v>36000</v>
      </c>
    </row>
    <row r="39" spans="1:11" ht="12.75">
      <c r="A39" s="133">
        <v>10</v>
      </c>
      <c r="B39" s="133" t="s">
        <v>289</v>
      </c>
      <c r="C39" s="133">
        <v>1200</v>
      </c>
      <c r="D39" s="133" t="s">
        <v>141</v>
      </c>
      <c r="E39" s="133">
        <v>1140</v>
      </c>
      <c r="F39" s="133" t="s">
        <v>5</v>
      </c>
      <c r="G39" s="134">
        <v>75000</v>
      </c>
      <c r="H39" s="134">
        <v>50000</v>
      </c>
      <c r="I39" s="134">
        <v>50000</v>
      </c>
      <c r="J39" s="134">
        <v>50000</v>
      </c>
      <c r="K39" s="134">
        <v>50000</v>
      </c>
    </row>
    <row r="40" spans="1:11" ht="12.75">
      <c r="A40" s="133">
        <v>10</v>
      </c>
      <c r="B40" s="133" t="s">
        <v>289</v>
      </c>
      <c r="C40" s="133">
        <v>1200</v>
      </c>
      <c r="D40" s="133" t="s">
        <v>141</v>
      </c>
      <c r="E40" s="133">
        <v>1141</v>
      </c>
      <c r="F40" s="133" t="s">
        <v>6</v>
      </c>
      <c r="G40" s="134">
        <v>5000</v>
      </c>
      <c r="H40" s="134">
        <v>5000</v>
      </c>
      <c r="I40" s="134">
        <v>5000</v>
      </c>
      <c r="J40" s="134">
        <v>5000</v>
      </c>
      <c r="K40" s="134">
        <v>5000</v>
      </c>
    </row>
    <row r="41" spans="1:11" ht="12.75">
      <c r="A41" s="133">
        <v>10</v>
      </c>
      <c r="B41" s="133" t="s">
        <v>289</v>
      </c>
      <c r="C41" s="133">
        <v>1200</v>
      </c>
      <c r="D41" s="133" t="s">
        <v>141</v>
      </c>
      <c r="E41" s="133">
        <v>1150</v>
      </c>
      <c r="F41" s="133" t="s">
        <v>7</v>
      </c>
      <c r="G41" s="134">
        <v>350000</v>
      </c>
      <c r="H41" s="134">
        <v>200000</v>
      </c>
      <c r="I41" s="134">
        <v>200000</v>
      </c>
      <c r="J41" s="134">
        <v>200000</v>
      </c>
      <c r="K41" s="134">
        <v>200000</v>
      </c>
    </row>
    <row r="42" spans="1:11" ht="12.75">
      <c r="A42" s="133">
        <v>10</v>
      </c>
      <c r="B42" s="133" t="s">
        <v>289</v>
      </c>
      <c r="C42" s="133">
        <v>1200</v>
      </c>
      <c r="D42" s="133" t="s">
        <v>141</v>
      </c>
      <c r="E42" s="133">
        <v>1160</v>
      </c>
      <c r="F42" s="133" t="s">
        <v>8</v>
      </c>
      <c r="G42" s="134">
        <v>40000</v>
      </c>
      <c r="H42" s="134">
        <v>40000</v>
      </c>
      <c r="I42" s="134">
        <v>40000</v>
      </c>
      <c r="J42" s="134">
        <v>40000</v>
      </c>
      <c r="K42" s="134">
        <v>40000</v>
      </c>
    </row>
    <row r="43" spans="1:11" ht="12.75">
      <c r="A43" s="133">
        <v>10</v>
      </c>
      <c r="B43" s="133" t="s">
        <v>289</v>
      </c>
      <c r="C43" s="133">
        <v>1200</v>
      </c>
      <c r="D43" s="133" t="s">
        <v>141</v>
      </c>
      <c r="E43" s="133">
        <v>1165</v>
      </c>
      <c r="F43" s="133" t="s">
        <v>20</v>
      </c>
      <c r="G43" s="134">
        <v>24000</v>
      </c>
      <c r="H43" s="134">
        <v>24000</v>
      </c>
      <c r="I43" s="134">
        <v>24000</v>
      </c>
      <c r="J43" s="134">
        <v>24000</v>
      </c>
      <c r="K43" s="134">
        <v>24000</v>
      </c>
    </row>
    <row r="44" spans="1:11" ht="12.75">
      <c r="A44" s="133">
        <v>10</v>
      </c>
      <c r="B44" s="133" t="s">
        <v>289</v>
      </c>
      <c r="C44" s="133">
        <v>1200</v>
      </c>
      <c r="D44" s="133" t="s">
        <v>141</v>
      </c>
      <c r="E44" s="133">
        <v>1172</v>
      </c>
      <c r="F44" s="133" t="s">
        <v>9</v>
      </c>
      <c r="G44" s="134">
        <v>36000</v>
      </c>
      <c r="H44" s="134">
        <v>36000</v>
      </c>
      <c r="I44" s="134">
        <v>36000</v>
      </c>
      <c r="J44" s="134">
        <v>36000</v>
      </c>
      <c r="K44" s="134">
        <v>36000</v>
      </c>
    </row>
    <row r="45" spans="1:11" ht="12.75">
      <c r="A45" s="133">
        <v>10</v>
      </c>
      <c r="B45" s="133" t="s">
        <v>289</v>
      </c>
      <c r="C45" s="133">
        <v>1200</v>
      </c>
      <c r="D45" s="133" t="s">
        <v>141</v>
      </c>
      <c r="E45" s="133">
        <v>1195</v>
      </c>
      <c r="F45" s="133" t="s">
        <v>21</v>
      </c>
      <c r="G45" s="134">
        <v>3000</v>
      </c>
      <c r="H45" s="134">
        <v>6000</v>
      </c>
      <c r="I45" s="134">
        <v>6000</v>
      </c>
      <c r="J45" s="134">
        <v>6000</v>
      </c>
      <c r="K45" s="134">
        <v>6000</v>
      </c>
    </row>
    <row r="46" spans="1:11" ht="12.75">
      <c r="A46" s="133">
        <v>10</v>
      </c>
      <c r="B46" s="133" t="s">
        <v>289</v>
      </c>
      <c r="C46" s="133">
        <v>1200</v>
      </c>
      <c r="D46" s="133" t="s">
        <v>141</v>
      </c>
      <c r="E46" s="133">
        <v>1200</v>
      </c>
      <c r="F46" s="133" t="s">
        <v>22</v>
      </c>
      <c r="G46" s="134">
        <v>15000</v>
      </c>
      <c r="H46" s="134">
        <v>15000</v>
      </c>
      <c r="I46" s="134">
        <v>15000</v>
      </c>
      <c r="J46" s="134">
        <v>15000</v>
      </c>
      <c r="K46" s="134">
        <v>15000</v>
      </c>
    </row>
    <row r="47" spans="1:11" ht="12.75">
      <c r="A47" s="133">
        <v>10</v>
      </c>
      <c r="B47" s="133" t="s">
        <v>289</v>
      </c>
      <c r="C47" s="133">
        <v>1200</v>
      </c>
      <c r="D47" s="133" t="s">
        <v>141</v>
      </c>
      <c r="E47" s="133">
        <v>1203</v>
      </c>
      <c r="F47" s="133" t="s">
        <v>23</v>
      </c>
      <c r="G47" s="134">
        <v>3000</v>
      </c>
      <c r="H47" s="134">
        <v>3000</v>
      </c>
      <c r="I47" s="134">
        <v>3000</v>
      </c>
      <c r="J47" s="134">
        <v>3000</v>
      </c>
      <c r="K47" s="134">
        <v>3000</v>
      </c>
    </row>
    <row r="48" spans="1:11" ht="12.75">
      <c r="A48" s="133">
        <v>10</v>
      </c>
      <c r="B48" s="133" t="s">
        <v>289</v>
      </c>
      <c r="C48" s="133">
        <v>1200</v>
      </c>
      <c r="D48" s="133" t="s">
        <v>141</v>
      </c>
      <c r="E48" s="133">
        <v>1240</v>
      </c>
      <c r="F48" s="133" t="s">
        <v>17</v>
      </c>
      <c r="G48" s="134">
        <v>15000</v>
      </c>
      <c r="H48" s="134">
        <v>15000</v>
      </c>
      <c r="I48" s="134">
        <v>15000</v>
      </c>
      <c r="J48" s="134">
        <v>15000</v>
      </c>
      <c r="K48" s="134">
        <v>15000</v>
      </c>
    </row>
    <row r="49" spans="1:11" ht="12.75">
      <c r="A49" s="133">
        <v>10</v>
      </c>
      <c r="B49" s="133" t="s">
        <v>289</v>
      </c>
      <c r="C49" s="133">
        <v>1200</v>
      </c>
      <c r="D49" s="133" t="s">
        <v>141</v>
      </c>
      <c r="E49" s="133">
        <v>1270</v>
      </c>
      <c r="F49" s="133" t="s">
        <v>24</v>
      </c>
      <c r="G49" s="134">
        <v>60000</v>
      </c>
      <c r="H49" s="134">
        <v>40000</v>
      </c>
      <c r="I49" s="134">
        <v>40000</v>
      </c>
      <c r="J49" s="134">
        <v>40000</v>
      </c>
      <c r="K49" s="134">
        <v>40000</v>
      </c>
    </row>
    <row r="50" spans="1:11" ht="12.75">
      <c r="A50" s="133">
        <v>10</v>
      </c>
      <c r="B50" s="133" t="s">
        <v>289</v>
      </c>
      <c r="C50" s="133">
        <v>1200</v>
      </c>
      <c r="D50" s="133" t="s">
        <v>141</v>
      </c>
      <c r="E50" s="133">
        <v>1700</v>
      </c>
      <c r="F50" s="133" t="s">
        <v>25</v>
      </c>
      <c r="G50" s="134">
        <v>-250000</v>
      </c>
      <c r="H50" s="134">
        <v>0</v>
      </c>
      <c r="I50" s="134">
        <f>H50*1.01</f>
        <v>0</v>
      </c>
      <c r="J50" s="134">
        <f>I50*1.01</f>
        <v>0</v>
      </c>
      <c r="K50" s="134">
        <f>J50*1.01</f>
        <v>0</v>
      </c>
    </row>
    <row r="51" spans="1:11" ht="12.75">
      <c r="A51" s="133">
        <v>10</v>
      </c>
      <c r="B51" s="133" t="s">
        <v>289</v>
      </c>
      <c r="C51" s="133">
        <v>1200</v>
      </c>
      <c r="D51" s="133" t="s">
        <v>141</v>
      </c>
      <c r="E51" s="133">
        <v>1770</v>
      </c>
      <c r="F51" s="133" t="s">
        <v>74</v>
      </c>
      <c r="G51" s="134"/>
      <c r="H51" s="134">
        <v>-200000</v>
      </c>
      <c r="I51" s="134">
        <v>0</v>
      </c>
      <c r="J51" s="134">
        <v>0</v>
      </c>
      <c r="K51" s="134">
        <v>0</v>
      </c>
    </row>
    <row r="52" spans="1:11" ht="12.75">
      <c r="A52" s="133">
        <v>10</v>
      </c>
      <c r="B52" s="133" t="s">
        <v>289</v>
      </c>
      <c r="C52" s="133">
        <v>1200</v>
      </c>
      <c r="D52" s="133" t="s">
        <v>141</v>
      </c>
      <c r="E52" s="133">
        <v>1950</v>
      </c>
      <c r="F52" s="133" t="s">
        <v>26</v>
      </c>
      <c r="G52" s="134">
        <v>-350000</v>
      </c>
      <c r="H52" s="134">
        <v>-200000</v>
      </c>
      <c r="I52" s="134">
        <v>0</v>
      </c>
      <c r="J52" s="134">
        <v>0</v>
      </c>
      <c r="K52" s="134">
        <v>0</v>
      </c>
    </row>
    <row r="53" spans="1:11" ht="12.75">
      <c r="A53" s="133">
        <v>10</v>
      </c>
      <c r="B53" s="133" t="s">
        <v>289</v>
      </c>
      <c r="C53" s="133">
        <v>1202</v>
      </c>
      <c r="D53" s="133" t="s">
        <v>142</v>
      </c>
      <c r="E53" s="133">
        <v>1350</v>
      </c>
      <c r="F53" s="133" t="s">
        <v>13</v>
      </c>
      <c r="G53" s="134">
        <v>50000</v>
      </c>
      <c r="H53" s="134">
        <v>0</v>
      </c>
      <c r="I53" s="134">
        <v>0</v>
      </c>
      <c r="J53" s="134">
        <v>0</v>
      </c>
      <c r="K53" s="134">
        <v>0</v>
      </c>
    </row>
    <row r="54" spans="1:11" ht="12.75">
      <c r="A54" s="133">
        <v>10</v>
      </c>
      <c r="B54" s="133" t="s">
        <v>289</v>
      </c>
      <c r="C54" s="133">
        <v>1202</v>
      </c>
      <c r="D54" s="133" t="s">
        <v>142</v>
      </c>
      <c r="E54" s="133">
        <v>1950</v>
      </c>
      <c r="F54" s="133" t="s">
        <v>26</v>
      </c>
      <c r="G54" s="134">
        <v>-50000</v>
      </c>
      <c r="H54" s="134">
        <v>0</v>
      </c>
      <c r="I54" s="134"/>
      <c r="J54" s="134"/>
      <c r="K54" s="134"/>
    </row>
    <row r="55" spans="1:11" ht="12.75">
      <c r="A55" s="133">
        <v>10</v>
      </c>
      <c r="B55" s="133" t="s">
        <v>289</v>
      </c>
      <c r="C55" s="133">
        <v>1210</v>
      </c>
      <c r="D55" s="133" t="s">
        <v>143</v>
      </c>
      <c r="E55" s="133">
        <v>1131</v>
      </c>
      <c r="F55" s="133" t="s">
        <v>19</v>
      </c>
      <c r="G55" s="134">
        <v>12000</v>
      </c>
      <c r="H55" s="134">
        <v>163895</v>
      </c>
      <c r="I55" s="134">
        <v>163895</v>
      </c>
      <c r="J55" s="134">
        <v>163895</v>
      </c>
      <c r="K55" s="134">
        <v>163895</v>
      </c>
    </row>
    <row r="56" spans="1:11" ht="12.75">
      <c r="A56" s="133">
        <v>10</v>
      </c>
      <c r="B56" s="133" t="s">
        <v>289</v>
      </c>
      <c r="C56" s="133">
        <v>1210</v>
      </c>
      <c r="D56" s="133" t="s">
        <v>143</v>
      </c>
      <c r="E56" s="133">
        <v>1140</v>
      </c>
      <c r="F56" s="133" t="s">
        <v>5</v>
      </c>
      <c r="G56" s="134">
        <v>12000</v>
      </c>
      <c r="H56" s="134">
        <v>0</v>
      </c>
      <c r="I56" s="134">
        <v>0</v>
      </c>
      <c r="J56" s="134">
        <v>0</v>
      </c>
      <c r="K56" s="134">
        <v>0</v>
      </c>
    </row>
    <row r="57" spans="1:11" ht="12.75">
      <c r="A57" s="133">
        <v>10</v>
      </c>
      <c r="B57" s="133" t="s">
        <v>289</v>
      </c>
      <c r="C57" s="133">
        <v>1210</v>
      </c>
      <c r="D57" s="133" t="s">
        <v>143</v>
      </c>
      <c r="E57" s="133">
        <v>1195</v>
      </c>
      <c r="F57" s="133" t="s">
        <v>21</v>
      </c>
      <c r="G57" s="134">
        <v>50000</v>
      </c>
      <c r="H57" s="134">
        <v>32820</v>
      </c>
      <c r="I57" s="134">
        <v>32820</v>
      </c>
      <c r="J57" s="134">
        <v>32820</v>
      </c>
      <c r="K57" s="134">
        <v>32820</v>
      </c>
    </row>
    <row r="58" spans="1:11" ht="12.75">
      <c r="A58" s="133">
        <v>10</v>
      </c>
      <c r="B58" s="133" t="s">
        <v>289</v>
      </c>
      <c r="C58" s="133">
        <v>1210</v>
      </c>
      <c r="D58" s="133" t="s">
        <v>143</v>
      </c>
      <c r="E58" s="133">
        <v>1203</v>
      </c>
      <c r="F58" s="133" t="s">
        <v>23</v>
      </c>
      <c r="G58" s="134">
        <v>36000</v>
      </c>
      <c r="H58" s="134">
        <v>38000</v>
      </c>
      <c r="I58" s="134">
        <v>38000</v>
      </c>
      <c r="J58" s="134">
        <v>38000</v>
      </c>
      <c r="K58" s="134">
        <v>38000</v>
      </c>
    </row>
    <row r="59" spans="1:11" ht="12.75">
      <c r="A59" s="133">
        <v>10</v>
      </c>
      <c r="B59" s="133" t="s">
        <v>289</v>
      </c>
      <c r="C59" s="133">
        <v>1210</v>
      </c>
      <c r="D59" s="133" t="s">
        <v>143</v>
      </c>
      <c r="E59" s="133">
        <v>1240</v>
      </c>
      <c r="F59" s="133" t="s">
        <v>17</v>
      </c>
      <c r="G59" s="134">
        <v>900000</v>
      </c>
      <c r="H59" s="134">
        <v>863100</v>
      </c>
      <c r="I59" s="134">
        <v>863100</v>
      </c>
      <c r="J59" s="134">
        <v>863100</v>
      </c>
      <c r="K59" s="134">
        <v>863100</v>
      </c>
    </row>
    <row r="60" spans="1:11" ht="12.75">
      <c r="A60" s="133">
        <v>10</v>
      </c>
      <c r="B60" s="133" t="s">
        <v>289</v>
      </c>
      <c r="C60" s="133">
        <v>1210</v>
      </c>
      <c r="D60" s="133" t="s">
        <v>143</v>
      </c>
      <c r="E60" s="133">
        <v>1270</v>
      </c>
      <c r="F60" s="133" t="s">
        <v>24</v>
      </c>
      <c r="G60" s="134">
        <v>10000</v>
      </c>
      <c r="H60" s="134">
        <v>30000</v>
      </c>
      <c r="I60" s="134">
        <v>30000</v>
      </c>
      <c r="J60" s="134">
        <v>30000</v>
      </c>
      <c r="K60" s="134">
        <v>30000</v>
      </c>
    </row>
    <row r="61" spans="1:11" ht="12.75">
      <c r="A61" s="133">
        <v>10</v>
      </c>
      <c r="B61" s="133" t="s">
        <v>289</v>
      </c>
      <c r="C61" s="133">
        <v>1217</v>
      </c>
      <c r="D61" s="133" t="s">
        <v>407</v>
      </c>
      <c r="E61" s="133">
        <v>1488</v>
      </c>
      <c r="F61" s="133" t="s">
        <v>407</v>
      </c>
      <c r="G61" s="134">
        <v>0</v>
      </c>
      <c r="H61" s="134">
        <v>0</v>
      </c>
      <c r="I61" s="134">
        <v>-160928</v>
      </c>
      <c r="J61" s="134">
        <v>-160928</v>
      </c>
      <c r="K61" s="134">
        <v>-160928</v>
      </c>
    </row>
    <row r="62" spans="1:11" ht="12.75">
      <c r="A62" s="133">
        <v>10</v>
      </c>
      <c r="B62" s="133" t="s">
        <v>289</v>
      </c>
      <c r="C62" s="133">
        <v>1219</v>
      </c>
      <c r="D62" s="133" t="s">
        <v>144</v>
      </c>
      <c r="E62" s="133">
        <v>1010</v>
      </c>
      <c r="F62" s="133" t="s">
        <v>18</v>
      </c>
      <c r="G62" s="134">
        <v>0</v>
      </c>
      <c r="H62" s="134">
        <v>1000000</v>
      </c>
      <c r="I62" s="134">
        <v>1000000</v>
      </c>
      <c r="J62" s="134">
        <v>1000000</v>
      </c>
      <c r="K62" s="134">
        <v>1000000</v>
      </c>
    </row>
    <row r="63" spans="1:11" ht="12.75">
      <c r="A63" s="133">
        <v>10</v>
      </c>
      <c r="B63" s="133" t="s">
        <v>289</v>
      </c>
      <c r="C63" s="133">
        <v>1219</v>
      </c>
      <c r="D63" s="133" t="s">
        <v>144</v>
      </c>
      <c r="E63" s="133">
        <v>1100</v>
      </c>
      <c r="F63" s="133" t="s">
        <v>15</v>
      </c>
      <c r="G63" s="134">
        <v>3000</v>
      </c>
      <c r="H63" s="134">
        <v>3097.5</v>
      </c>
      <c r="I63" s="134">
        <v>3097.5</v>
      </c>
      <c r="J63" s="134">
        <v>3097.5</v>
      </c>
      <c r="K63" s="134">
        <v>3097.5</v>
      </c>
    </row>
    <row r="64" spans="1:11" ht="12.75">
      <c r="A64" s="133">
        <v>10</v>
      </c>
      <c r="B64" s="133" t="s">
        <v>289</v>
      </c>
      <c r="C64" s="133">
        <v>1219</v>
      </c>
      <c r="D64" s="133" t="s">
        <v>144</v>
      </c>
      <c r="E64" s="133">
        <v>1101</v>
      </c>
      <c r="F64" s="133" t="s">
        <v>27</v>
      </c>
      <c r="G64" s="134">
        <v>6000</v>
      </c>
      <c r="H64" s="134">
        <v>6000</v>
      </c>
      <c r="I64" s="134">
        <v>6000</v>
      </c>
      <c r="J64" s="134">
        <v>6000</v>
      </c>
      <c r="K64" s="134">
        <v>6000</v>
      </c>
    </row>
    <row r="65" spans="1:11" ht="12.75">
      <c r="A65" s="133">
        <v>10</v>
      </c>
      <c r="B65" s="133" t="s">
        <v>289</v>
      </c>
      <c r="C65" s="133">
        <v>1219</v>
      </c>
      <c r="D65" s="133" t="s">
        <v>144</v>
      </c>
      <c r="E65" s="133">
        <v>1102</v>
      </c>
      <c r="F65" s="133" t="s">
        <v>3</v>
      </c>
      <c r="G65" s="134">
        <v>5000</v>
      </c>
      <c r="H65" s="134">
        <v>4000</v>
      </c>
      <c r="I65" s="134">
        <v>4000</v>
      </c>
      <c r="J65" s="134">
        <v>4000</v>
      </c>
      <c r="K65" s="134">
        <v>4000</v>
      </c>
    </row>
    <row r="66" spans="1:11" ht="12.75">
      <c r="A66" s="133">
        <v>10</v>
      </c>
      <c r="B66" s="133" t="s">
        <v>289</v>
      </c>
      <c r="C66" s="133">
        <v>1219</v>
      </c>
      <c r="D66" s="133" t="s">
        <v>144</v>
      </c>
      <c r="E66" s="133">
        <v>1129</v>
      </c>
      <c r="F66" s="133" t="s">
        <v>28</v>
      </c>
      <c r="G66" s="134">
        <v>40000</v>
      </c>
      <c r="H66" s="134">
        <v>40000</v>
      </c>
      <c r="I66" s="134">
        <v>40000</v>
      </c>
      <c r="J66" s="134">
        <v>40000</v>
      </c>
      <c r="K66" s="134">
        <v>40000</v>
      </c>
    </row>
    <row r="67" spans="1:11" ht="12.75">
      <c r="A67" s="133">
        <v>10</v>
      </c>
      <c r="B67" s="133" t="s">
        <v>289</v>
      </c>
      <c r="C67" s="133">
        <v>1219</v>
      </c>
      <c r="D67" s="133" t="s">
        <v>144</v>
      </c>
      <c r="E67" s="133">
        <v>1130</v>
      </c>
      <c r="F67" s="133" t="s">
        <v>16</v>
      </c>
      <c r="G67" s="134">
        <v>46000</v>
      </c>
      <c r="H67" s="134">
        <v>46000</v>
      </c>
      <c r="I67" s="134">
        <v>46000</v>
      </c>
      <c r="J67" s="134">
        <v>46000</v>
      </c>
      <c r="K67" s="134">
        <v>46000</v>
      </c>
    </row>
    <row r="68" spans="1:11" ht="12.75">
      <c r="A68" s="133">
        <v>10</v>
      </c>
      <c r="B68" s="133" t="s">
        <v>289</v>
      </c>
      <c r="C68" s="133">
        <v>1219</v>
      </c>
      <c r="D68" s="133" t="s">
        <v>144</v>
      </c>
      <c r="E68" s="133">
        <v>1131</v>
      </c>
      <c r="F68" s="133" t="s">
        <v>19</v>
      </c>
      <c r="G68" s="134">
        <v>143000</v>
      </c>
      <c r="H68" s="134">
        <v>143000</v>
      </c>
      <c r="I68" s="134">
        <v>143000</v>
      </c>
      <c r="J68" s="134">
        <v>143000</v>
      </c>
      <c r="K68" s="134">
        <v>143000</v>
      </c>
    </row>
    <row r="69" spans="1:11" ht="12.75">
      <c r="A69" s="133">
        <v>10</v>
      </c>
      <c r="B69" s="133" t="s">
        <v>289</v>
      </c>
      <c r="C69" s="133">
        <v>1219</v>
      </c>
      <c r="D69" s="133" t="s">
        <v>144</v>
      </c>
      <c r="E69" s="133">
        <v>1140</v>
      </c>
      <c r="F69" s="133" t="s">
        <v>5</v>
      </c>
      <c r="G69" s="134">
        <v>3000</v>
      </c>
      <c r="H69" s="134">
        <v>0</v>
      </c>
      <c r="I69" s="134">
        <v>0</v>
      </c>
      <c r="J69" s="134">
        <v>0</v>
      </c>
      <c r="K69" s="134">
        <v>0</v>
      </c>
    </row>
    <row r="70" spans="1:11" ht="12.75">
      <c r="A70" s="133">
        <v>10</v>
      </c>
      <c r="B70" s="133" t="s">
        <v>289</v>
      </c>
      <c r="C70" s="133">
        <v>1219</v>
      </c>
      <c r="D70" s="133" t="s">
        <v>144</v>
      </c>
      <c r="E70" s="133">
        <v>1185</v>
      </c>
      <c r="F70" s="133" t="s">
        <v>29</v>
      </c>
      <c r="G70" s="134">
        <v>480000</v>
      </c>
      <c r="H70" s="134">
        <v>480000</v>
      </c>
      <c r="I70" s="134">
        <v>480000</v>
      </c>
      <c r="J70" s="134">
        <v>480000</v>
      </c>
      <c r="K70" s="134">
        <v>480000</v>
      </c>
    </row>
    <row r="71" spans="1:11" ht="12.75">
      <c r="A71" s="133">
        <v>10</v>
      </c>
      <c r="B71" s="133" t="s">
        <v>289</v>
      </c>
      <c r="C71" s="133">
        <v>1219</v>
      </c>
      <c r="D71" s="133" t="s">
        <v>144</v>
      </c>
      <c r="E71" s="133">
        <v>1195</v>
      </c>
      <c r="F71" s="133" t="s">
        <v>21</v>
      </c>
      <c r="G71" s="134">
        <v>160000</v>
      </c>
      <c r="H71" s="134">
        <v>160000</v>
      </c>
      <c r="I71" s="134">
        <v>160000</v>
      </c>
      <c r="J71" s="134">
        <v>160000</v>
      </c>
      <c r="K71" s="134">
        <v>160000</v>
      </c>
    </row>
    <row r="72" spans="1:11" ht="12.75">
      <c r="A72" s="133">
        <v>10</v>
      </c>
      <c r="B72" s="133" t="s">
        <v>289</v>
      </c>
      <c r="C72" s="133">
        <v>1219</v>
      </c>
      <c r="D72" s="133" t="s">
        <v>144</v>
      </c>
      <c r="E72" s="133">
        <v>1197</v>
      </c>
      <c r="F72" s="133" t="s">
        <v>30</v>
      </c>
      <c r="G72" s="134">
        <v>80000</v>
      </c>
      <c r="H72" s="134">
        <v>97000</v>
      </c>
      <c r="I72" s="134">
        <v>97000</v>
      </c>
      <c r="J72" s="134">
        <v>97000</v>
      </c>
      <c r="K72" s="134">
        <v>97000</v>
      </c>
    </row>
    <row r="73" spans="1:11" ht="12.75">
      <c r="A73" s="133">
        <v>10</v>
      </c>
      <c r="B73" s="133" t="s">
        <v>289</v>
      </c>
      <c r="C73" s="133">
        <v>1219</v>
      </c>
      <c r="D73" s="133" t="s">
        <v>144</v>
      </c>
      <c r="E73" s="133">
        <v>1240</v>
      </c>
      <c r="F73" s="133" t="s">
        <v>17</v>
      </c>
      <c r="G73" s="134">
        <v>24000</v>
      </c>
      <c r="H73" s="134">
        <v>24000</v>
      </c>
      <c r="I73" s="134">
        <v>24000</v>
      </c>
      <c r="J73" s="134">
        <v>24000</v>
      </c>
      <c r="K73" s="134">
        <v>24000</v>
      </c>
    </row>
    <row r="74" spans="1:11" ht="12.75">
      <c r="A74" s="133">
        <v>10</v>
      </c>
      <c r="B74" s="133" t="s">
        <v>289</v>
      </c>
      <c r="C74" s="133">
        <v>1219</v>
      </c>
      <c r="D74" s="133" t="s">
        <v>144</v>
      </c>
      <c r="E74" s="133">
        <v>1370</v>
      </c>
      <c r="F74" s="133" t="s">
        <v>11</v>
      </c>
      <c r="G74" s="134">
        <v>90000</v>
      </c>
      <c r="H74" s="134">
        <v>98000</v>
      </c>
      <c r="I74" s="134">
        <v>98000</v>
      </c>
      <c r="J74" s="134">
        <v>98000</v>
      </c>
      <c r="K74" s="134">
        <v>98000</v>
      </c>
    </row>
    <row r="75" spans="1:11" ht="12.75">
      <c r="A75" s="133">
        <v>10</v>
      </c>
      <c r="B75" s="133" t="s">
        <v>289</v>
      </c>
      <c r="C75" s="133">
        <v>1800</v>
      </c>
      <c r="D75" s="133" t="s">
        <v>145</v>
      </c>
      <c r="E75" s="133">
        <v>1115</v>
      </c>
      <c r="F75" s="133" t="s">
        <v>4</v>
      </c>
      <c r="G75" s="134">
        <v>600</v>
      </c>
      <c r="H75" s="134">
        <v>600</v>
      </c>
      <c r="I75" s="134">
        <v>600</v>
      </c>
      <c r="J75" s="134">
        <v>600</v>
      </c>
      <c r="K75" s="134">
        <v>600</v>
      </c>
    </row>
    <row r="76" spans="1:11" ht="12.75">
      <c r="A76" s="133">
        <v>10</v>
      </c>
      <c r="B76" s="133" t="s">
        <v>289</v>
      </c>
      <c r="C76" s="133">
        <v>1800</v>
      </c>
      <c r="D76" s="133" t="s">
        <v>145</v>
      </c>
      <c r="E76" s="133">
        <v>1120</v>
      </c>
      <c r="F76" s="133" t="s">
        <v>31</v>
      </c>
      <c r="G76" s="134">
        <v>2700</v>
      </c>
      <c r="H76" s="134">
        <v>2700</v>
      </c>
      <c r="I76" s="134">
        <v>2700</v>
      </c>
      <c r="J76" s="134">
        <v>2700</v>
      </c>
      <c r="K76" s="134">
        <v>2700</v>
      </c>
    </row>
    <row r="77" spans="1:11" ht="12.75">
      <c r="A77" s="133">
        <v>10</v>
      </c>
      <c r="B77" s="133" t="s">
        <v>289</v>
      </c>
      <c r="C77" s="133">
        <v>1800</v>
      </c>
      <c r="D77" s="133" t="s">
        <v>145</v>
      </c>
      <c r="E77" s="133">
        <v>1160</v>
      </c>
      <c r="F77" s="133" t="s">
        <v>8</v>
      </c>
      <c r="G77" s="134">
        <v>1000</v>
      </c>
      <c r="H77" s="134">
        <v>1000</v>
      </c>
      <c r="I77" s="134">
        <v>1000</v>
      </c>
      <c r="J77" s="134">
        <v>1000</v>
      </c>
      <c r="K77" s="134">
        <v>1000</v>
      </c>
    </row>
    <row r="78" spans="1:11" ht="12.75">
      <c r="A78" s="133">
        <v>10</v>
      </c>
      <c r="B78" s="133" t="s">
        <v>289</v>
      </c>
      <c r="C78" s="133">
        <v>1800</v>
      </c>
      <c r="D78" s="133" t="s">
        <v>145</v>
      </c>
      <c r="E78" s="133">
        <v>1172</v>
      </c>
      <c r="F78" s="133" t="s">
        <v>9</v>
      </c>
      <c r="G78" s="134">
        <v>700</v>
      </c>
      <c r="H78" s="134">
        <v>700</v>
      </c>
      <c r="I78" s="134">
        <v>700</v>
      </c>
      <c r="J78" s="134">
        <v>700</v>
      </c>
      <c r="K78" s="134">
        <v>700</v>
      </c>
    </row>
    <row r="79" spans="1:11" ht="12.75">
      <c r="A79" s="133">
        <v>10</v>
      </c>
      <c r="B79" s="133" t="s">
        <v>289</v>
      </c>
      <c r="C79" s="133">
        <v>1800</v>
      </c>
      <c r="D79" s="133" t="s">
        <v>145</v>
      </c>
      <c r="E79" s="133">
        <v>1173</v>
      </c>
      <c r="F79" s="133" t="s">
        <v>10</v>
      </c>
      <c r="G79" s="134">
        <v>2000</v>
      </c>
      <c r="H79" s="134">
        <v>2000</v>
      </c>
      <c r="I79" s="134">
        <v>2000</v>
      </c>
      <c r="J79" s="134">
        <v>2000</v>
      </c>
      <c r="K79" s="134">
        <v>2000</v>
      </c>
    </row>
    <row r="80" spans="1:11" ht="12.75">
      <c r="A80" s="133">
        <v>10</v>
      </c>
      <c r="B80" s="133" t="s">
        <v>289</v>
      </c>
      <c r="C80" s="133">
        <v>1801</v>
      </c>
      <c r="D80" s="133" t="s">
        <v>146</v>
      </c>
      <c r="E80" s="133">
        <v>1080</v>
      </c>
      <c r="F80" s="133" t="s">
        <v>0</v>
      </c>
      <c r="G80" s="134">
        <v>3500</v>
      </c>
      <c r="H80" s="134">
        <v>3500</v>
      </c>
      <c r="I80" s="134">
        <v>3500</v>
      </c>
      <c r="J80" s="134">
        <v>3500</v>
      </c>
      <c r="K80" s="134">
        <v>3500</v>
      </c>
    </row>
    <row r="81" spans="1:11" ht="12.75">
      <c r="A81" s="133">
        <v>10</v>
      </c>
      <c r="B81" s="133" t="s">
        <v>289</v>
      </c>
      <c r="C81" s="133">
        <v>1801</v>
      </c>
      <c r="D81" s="133" t="s">
        <v>146</v>
      </c>
      <c r="E81" s="133">
        <v>1099</v>
      </c>
      <c r="F81" s="133" t="s">
        <v>2</v>
      </c>
      <c r="G81" s="134">
        <v>179</v>
      </c>
      <c r="H81" s="134">
        <v>179</v>
      </c>
      <c r="I81" s="134">
        <v>179</v>
      </c>
      <c r="J81" s="134">
        <v>179</v>
      </c>
      <c r="K81" s="134">
        <v>179</v>
      </c>
    </row>
    <row r="82" spans="1:11" ht="12.75">
      <c r="A82" s="133">
        <v>10</v>
      </c>
      <c r="B82" s="133" t="s">
        <v>289</v>
      </c>
      <c r="C82" s="133">
        <v>1801</v>
      </c>
      <c r="D82" s="133" t="s">
        <v>146</v>
      </c>
      <c r="E82" s="133">
        <v>1195</v>
      </c>
      <c r="F82" s="133" t="s">
        <v>21</v>
      </c>
      <c r="G82" s="134">
        <v>2571</v>
      </c>
      <c r="H82" s="134">
        <v>2571</v>
      </c>
      <c r="I82" s="134">
        <v>2571</v>
      </c>
      <c r="J82" s="134">
        <v>2571</v>
      </c>
      <c r="K82" s="134">
        <v>2571</v>
      </c>
    </row>
    <row r="83" spans="1:11" ht="12.75">
      <c r="A83" s="133">
        <v>10</v>
      </c>
      <c r="B83" s="133" t="s">
        <v>289</v>
      </c>
      <c r="C83" s="133">
        <v>2331</v>
      </c>
      <c r="D83" s="133" t="s">
        <v>147</v>
      </c>
      <c r="E83" s="133">
        <v>1370</v>
      </c>
      <c r="F83" s="133" t="s">
        <v>11</v>
      </c>
      <c r="G83" s="134">
        <v>40000</v>
      </c>
      <c r="H83" s="134">
        <v>36000</v>
      </c>
      <c r="I83" s="134">
        <v>36000</v>
      </c>
      <c r="J83" s="134">
        <v>36000</v>
      </c>
      <c r="K83" s="134">
        <v>36000</v>
      </c>
    </row>
    <row r="84" spans="1:11" ht="12.75">
      <c r="A84" s="133">
        <v>10</v>
      </c>
      <c r="B84" s="133" t="s">
        <v>289</v>
      </c>
      <c r="C84" s="133">
        <v>2831</v>
      </c>
      <c r="D84" s="133" t="s">
        <v>148</v>
      </c>
      <c r="E84" s="133">
        <v>1501</v>
      </c>
      <c r="F84" s="133" t="s">
        <v>32</v>
      </c>
      <c r="G84" s="134">
        <v>600000</v>
      </c>
      <c r="H84" s="134">
        <v>600000</v>
      </c>
      <c r="I84" s="134">
        <v>600000</v>
      </c>
      <c r="J84" s="134">
        <v>600000</v>
      </c>
      <c r="K84" s="134">
        <v>600000</v>
      </c>
    </row>
    <row r="85" spans="1:11" ht="12.75">
      <c r="A85" s="133">
        <v>10</v>
      </c>
      <c r="B85" s="133" t="s">
        <v>289</v>
      </c>
      <c r="C85" s="133">
        <v>2831</v>
      </c>
      <c r="D85" s="133" t="s">
        <v>148</v>
      </c>
      <c r="E85" s="133">
        <v>1503</v>
      </c>
      <c r="F85" s="133" t="s">
        <v>33</v>
      </c>
      <c r="G85" s="134">
        <v>60000</v>
      </c>
      <c r="H85" s="134">
        <v>60000</v>
      </c>
      <c r="I85" s="134">
        <v>60000</v>
      </c>
      <c r="J85" s="134">
        <v>60000</v>
      </c>
      <c r="K85" s="134">
        <v>60000</v>
      </c>
    </row>
    <row r="86" spans="1:11" ht="12.75">
      <c r="A86" s="133">
        <v>10</v>
      </c>
      <c r="B86" s="133" t="s">
        <v>289</v>
      </c>
      <c r="C86" s="133">
        <v>2831</v>
      </c>
      <c r="D86" s="133" t="s">
        <v>148</v>
      </c>
      <c r="E86" s="133">
        <v>1903</v>
      </c>
      <c r="F86" s="133" t="s">
        <v>34</v>
      </c>
      <c r="G86" s="134">
        <v>-620000</v>
      </c>
      <c r="H86" s="134">
        <v>-700000</v>
      </c>
      <c r="I86" s="134">
        <v>-700000</v>
      </c>
      <c r="J86" s="134">
        <v>-700000</v>
      </c>
      <c r="K86" s="134">
        <v>-700000</v>
      </c>
    </row>
    <row r="87" spans="1:11" ht="12.75">
      <c r="A87" s="133">
        <v>10</v>
      </c>
      <c r="B87" s="133" t="s">
        <v>289</v>
      </c>
      <c r="C87" s="133">
        <v>3251</v>
      </c>
      <c r="D87" s="133" t="s">
        <v>149</v>
      </c>
      <c r="E87" s="133">
        <v>1370</v>
      </c>
      <c r="F87" s="133" t="s">
        <v>11</v>
      </c>
      <c r="G87" s="134">
        <v>50000</v>
      </c>
      <c r="H87" s="134">
        <v>50000</v>
      </c>
      <c r="I87" s="134">
        <v>50000</v>
      </c>
      <c r="J87" s="134">
        <v>50000</v>
      </c>
      <c r="K87" s="134">
        <v>50000</v>
      </c>
    </row>
    <row r="88" spans="1:11" ht="12.75">
      <c r="A88" s="133">
        <v>10</v>
      </c>
      <c r="B88" s="133" t="s">
        <v>289</v>
      </c>
      <c r="C88" s="133">
        <v>3251</v>
      </c>
      <c r="D88" s="133" t="s">
        <v>149</v>
      </c>
      <c r="E88" s="133">
        <v>1474</v>
      </c>
      <c r="F88" s="133" t="s">
        <v>35</v>
      </c>
      <c r="G88" s="134">
        <v>450000</v>
      </c>
      <c r="H88" s="134">
        <v>450000</v>
      </c>
      <c r="I88" s="134">
        <v>450000</v>
      </c>
      <c r="J88" s="134">
        <v>450000</v>
      </c>
      <c r="K88" s="134">
        <v>450000</v>
      </c>
    </row>
    <row r="89" spans="1:11" ht="12.75">
      <c r="A89" s="133">
        <v>10</v>
      </c>
      <c r="B89" s="133" t="s">
        <v>289</v>
      </c>
      <c r="C89" s="133">
        <v>3251</v>
      </c>
      <c r="D89" s="133" t="s">
        <v>149</v>
      </c>
      <c r="E89" s="133">
        <v>1521</v>
      </c>
      <c r="F89" s="133" t="s">
        <v>36</v>
      </c>
      <c r="G89" s="134">
        <v>300000</v>
      </c>
      <c r="H89" s="134">
        <v>300000</v>
      </c>
      <c r="I89" s="134">
        <v>300000</v>
      </c>
      <c r="J89" s="134">
        <v>300000</v>
      </c>
      <c r="K89" s="134">
        <v>300000</v>
      </c>
    </row>
    <row r="90" spans="1:11" ht="12.75">
      <c r="A90" s="133">
        <v>10</v>
      </c>
      <c r="B90" s="133" t="s">
        <v>289</v>
      </c>
      <c r="C90" s="133">
        <v>3251</v>
      </c>
      <c r="D90" s="133" t="s">
        <v>149</v>
      </c>
      <c r="E90" s="133">
        <v>1550</v>
      </c>
      <c r="F90" s="133" t="s">
        <v>37</v>
      </c>
      <c r="G90" s="134">
        <v>311500</v>
      </c>
      <c r="H90" s="134">
        <v>311500</v>
      </c>
      <c r="I90" s="134">
        <v>311500</v>
      </c>
      <c r="J90" s="134">
        <v>311500</v>
      </c>
      <c r="K90" s="134">
        <v>311500</v>
      </c>
    </row>
    <row r="91" spans="1:11" ht="12.75">
      <c r="A91" s="133">
        <v>10</v>
      </c>
      <c r="B91" s="133" t="s">
        <v>289</v>
      </c>
      <c r="C91" s="133">
        <v>3251</v>
      </c>
      <c r="D91" s="133" t="s">
        <v>149</v>
      </c>
      <c r="E91" s="133">
        <v>1810</v>
      </c>
      <c r="F91" s="133" t="s">
        <v>43</v>
      </c>
      <c r="G91" s="134">
        <v>-450000</v>
      </c>
      <c r="H91" s="134">
        <v>-450000</v>
      </c>
      <c r="I91" s="134">
        <v>-450000</v>
      </c>
      <c r="J91" s="134">
        <v>-450000</v>
      </c>
      <c r="K91" s="134">
        <v>-450000</v>
      </c>
    </row>
    <row r="92" spans="1:11" ht="12.75">
      <c r="A92" s="133">
        <v>10</v>
      </c>
      <c r="B92" s="133" t="s">
        <v>289</v>
      </c>
      <c r="C92" s="133">
        <v>3251</v>
      </c>
      <c r="D92" s="133" t="s">
        <v>149</v>
      </c>
      <c r="E92" s="133">
        <v>1901</v>
      </c>
      <c r="F92" s="133" t="s">
        <v>38</v>
      </c>
      <c r="G92" s="134">
        <v>-61500</v>
      </c>
      <c r="H92" s="134">
        <v>-61500</v>
      </c>
      <c r="I92" s="134">
        <v>-61500</v>
      </c>
      <c r="J92" s="134">
        <v>-61500</v>
      </c>
      <c r="K92" s="134">
        <v>-61500</v>
      </c>
    </row>
    <row r="93" spans="1:11" ht="12.75">
      <c r="A93" s="133">
        <v>10</v>
      </c>
      <c r="B93" s="133" t="s">
        <v>289</v>
      </c>
      <c r="C93" s="133">
        <v>3251</v>
      </c>
      <c r="D93" s="133" t="s">
        <v>149</v>
      </c>
      <c r="E93" s="133">
        <v>1921</v>
      </c>
      <c r="F93" s="133" t="s">
        <v>39</v>
      </c>
      <c r="G93" s="134">
        <v>-600000</v>
      </c>
      <c r="H93" s="134">
        <v>-600000</v>
      </c>
      <c r="I93" s="134">
        <v>-600000</v>
      </c>
      <c r="J93" s="134">
        <v>-600000</v>
      </c>
      <c r="K93" s="134">
        <v>-600000</v>
      </c>
    </row>
    <row r="94" spans="1:11" ht="12.75">
      <c r="A94" s="133">
        <v>10</v>
      </c>
      <c r="B94" s="133" t="s">
        <v>289</v>
      </c>
      <c r="C94" s="133">
        <v>3900</v>
      </c>
      <c r="D94" s="133" t="s">
        <v>150</v>
      </c>
      <c r="E94" s="133">
        <v>1470</v>
      </c>
      <c r="F94" s="133" t="s">
        <v>40</v>
      </c>
      <c r="G94" s="134">
        <v>1000000</v>
      </c>
      <c r="H94" s="134">
        <v>1187000</v>
      </c>
      <c r="I94" s="134">
        <v>1187000</v>
      </c>
      <c r="J94" s="134">
        <v>1187000</v>
      </c>
      <c r="K94" s="134">
        <v>1187000</v>
      </c>
    </row>
    <row r="95" spans="1:11" ht="12.75">
      <c r="A95" s="133">
        <v>10</v>
      </c>
      <c r="B95" s="133" t="s">
        <v>289</v>
      </c>
      <c r="C95" s="133">
        <v>3920</v>
      </c>
      <c r="D95" s="133" t="s">
        <v>151</v>
      </c>
      <c r="E95" s="133">
        <v>1470</v>
      </c>
      <c r="F95" s="133" t="s">
        <v>40</v>
      </c>
      <c r="G95" s="134">
        <v>100000</v>
      </c>
      <c r="H95" s="134">
        <v>146000</v>
      </c>
      <c r="I95" s="134">
        <v>146000</v>
      </c>
      <c r="J95" s="134">
        <v>146000</v>
      </c>
      <c r="K95" s="134">
        <v>146000</v>
      </c>
    </row>
    <row r="96" spans="1:11" ht="12.75">
      <c r="A96" s="133">
        <v>10</v>
      </c>
      <c r="B96" s="133" t="s">
        <v>289</v>
      </c>
      <c r="C96" s="133">
        <v>8000</v>
      </c>
      <c r="D96" s="133" t="s">
        <v>152</v>
      </c>
      <c r="E96" s="133">
        <v>1870</v>
      </c>
      <c r="F96" s="133" t="s">
        <v>41</v>
      </c>
      <c r="G96" s="134">
        <v>-16008945</v>
      </c>
      <c r="H96" s="134">
        <v>-13894000</v>
      </c>
      <c r="I96" s="134">
        <v>-14172000</v>
      </c>
      <c r="J96" s="134">
        <v>-14456000</v>
      </c>
      <c r="K96" s="134">
        <v>-14745000</v>
      </c>
    </row>
    <row r="97" spans="1:11" ht="12.75">
      <c r="A97" s="133">
        <v>10</v>
      </c>
      <c r="B97" s="133" t="s">
        <v>289</v>
      </c>
      <c r="C97" s="133">
        <v>8400</v>
      </c>
      <c r="D97" s="133" t="s">
        <v>153</v>
      </c>
      <c r="E97" s="133">
        <v>1800</v>
      </c>
      <c r="F97" s="133" t="s">
        <v>42</v>
      </c>
      <c r="G97" s="134">
        <v>-33450000</v>
      </c>
      <c r="H97" s="134">
        <v>-38169000</v>
      </c>
      <c r="I97" s="134">
        <v>-38607000</v>
      </c>
      <c r="J97" s="134">
        <v>-37346000</v>
      </c>
      <c r="K97" s="134">
        <v>-37306000</v>
      </c>
    </row>
    <row r="98" spans="1:11" ht="12.75">
      <c r="A98" s="133">
        <v>10</v>
      </c>
      <c r="B98" s="133" t="s">
        <v>289</v>
      </c>
      <c r="C98" s="133">
        <v>8401</v>
      </c>
      <c r="D98" s="133" t="s">
        <v>154</v>
      </c>
      <c r="E98" s="133">
        <v>1810</v>
      </c>
      <c r="F98" s="133" t="s">
        <v>43</v>
      </c>
      <c r="G98" s="134">
        <v>-321000</v>
      </c>
      <c r="H98" s="134"/>
      <c r="I98" s="134"/>
      <c r="J98" s="134"/>
      <c r="K98" s="134"/>
    </row>
    <row r="99" spans="1:11" ht="12.75">
      <c r="A99" s="133">
        <v>10</v>
      </c>
      <c r="B99" s="133" t="s">
        <v>289</v>
      </c>
      <c r="C99" s="133">
        <v>8600</v>
      </c>
      <c r="D99" s="133" t="s">
        <v>122</v>
      </c>
      <c r="E99" s="133">
        <v>1990</v>
      </c>
      <c r="F99" s="133" t="s">
        <v>44</v>
      </c>
      <c r="G99" s="134">
        <v>-1245000</v>
      </c>
      <c r="H99" s="134">
        <v>-1245000</v>
      </c>
      <c r="I99" s="134">
        <v>-1245000</v>
      </c>
      <c r="J99" s="134">
        <v>-1245000</v>
      </c>
      <c r="K99" s="134">
        <v>-1245000</v>
      </c>
    </row>
    <row r="100" spans="1:11" ht="12.75">
      <c r="A100" s="133">
        <v>10</v>
      </c>
      <c r="B100" s="133" t="s">
        <v>289</v>
      </c>
      <c r="C100" s="133">
        <v>8701</v>
      </c>
      <c r="D100" s="133" t="s">
        <v>155</v>
      </c>
      <c r="E100" s="133">
        <v>1130</v>
      </c>
      <c r="F100" s="133" t="s">
        <v>16</v>
      </c>
      <c r="G100" s="134">
        <v>40000</v>
      </c>
      <c r="H100" s="134">
        <v>40000</v>
      </c>
      <c r="I100" s="134">
        <v>40000</v>
      </c>
      <c r="J100" s="134">
        <v>40000</v>
      </c>
      <c r="K100" s="134">
        <v>40000</v>
      </c>
    </row>
    <row r="101" spans="1:11" ht="12.75">
      <c r="A101" s="133">
        <v>10</v>
      </c>
      <c r="B101" s="133" t="s">
        <v>289</v>
      </c>
      <c r="C101" s="133">
        <v>8701</v>
      </c>
      <c r="D101" s="133" t="s">
        <v>155</v>
      </c>
      <c r="E101" s="133">
        <v>1132</v>
      </c>
      <c r="F101" s="133" t="s">
        <v>45</v>
      </c>
      <c r="G101" s="134">
        <v>24000</v>
      </c>
      <c r="H101" s="134">
        <v>24000</v>
      </c>
      <c r="I101" s="134">
        <v>24000</v>
      </c>
      <c r="J101" s="134">
        <v>24000</v>
      </c>
      <c r="K101" s="134">
        <v>24000</v>
      </c>
    </row>
    <row r="102" spans="1:11" ht="12.75">
      <c r="A102" s="133">
        <v>10</v>
      </c>
      <c r="B102" s="133" t="s">
        <v>289</v>
      </c>
      <c r="C102" s="133">
        <v>8701</v>
      </c>
      <c r="D102" s="133" t="s">
        <v>155</v>
      </c>
      <c r="E102" s="133">
        <v>1500</v>
      </c>
      <c r="F102" s="133" t="s">
        <v>46</v>
      </c>
      <c r="G102" s="134">
        <v>2118113</v>
      </c>
      <c r="H102" s="134">
        <v>1368000</v>
      </c>
      <c r="I102" s="134">
        <v>1510000</v>
      </c>
      <c r="J102" s="134">
        <v>2057000</v>
      </c>
      <c r="K102" s="134">
        <v>1999000</v>
      </c>
    </row>
    <row r="103" spans="1:11" ht="12.75">
      <c r="A103" s="133">
        <v>10</v>
      </c>
      <c r="B103" s="133" t="s">
        <v>289</v>
      </c>
      <c r="C103" s="133">
        <v>8701</v>
      </c>
      <c r="D103" s="133" t="s">
        <v>155</v>
      </c>
      <c r="E103" s="133">
        <v>1504</v>
      </c>
      <c r="F103" s="133" t="s">
        <v>47</v>
      </c>
      <c r="G103" s="134">
        <v>100000</v>
      </c>
      <c r="H103" s="134">
        <v>0</v>
      </c>
      <c r="I103" s="134">
        <v>0</v>
      </c>
      <c r="J103" s="134">
        <v>0</v>
      </c>
      <c r="K103" s="134">
        <v>0</v>
      </c>
    </row>
    <row r="104" spans="1:11" ht="12.75">
      <c r="A104" s="133">
        <v>10</v>
      </c>
      <c r="B104" s="133" t="s">
        <v>289</v>
      </c>
      <c r="C104" s="133">
        <v>8701</v>
      </c>
      <c r="D104" s="133" t="s">
        <v>155</v>
      </c>
      <c r="E104" s="133">
        <v>1900</v>
      </c>
      <c r="F104" s="133" t="s">
        <v>48</v>
      </c>
      <c r="G104" s="134">
        <v>-37167</v>
      </c>
      <c r="H104" s="134">
        <v>-37167</v>
      </c>
      <c r="I104" s="134">
        <v>-37167</v>
      </c>
      <c r="J104" s="134">
        <v>-37167</v>
      </c>
      <c r="K104" s="134">
        <v>-37167</v>
      </c>
    </row>
    <row r="105" spans="1:11" ht="12.75">
      <c r="A105" s="133">
        <v>10</v>
      </c>
      <c r="B105" s="133" t="s">
        <v>289</v>
      </c>
      <c r="C105" s="133">
        <v>8701</v>
      </c>
      <c r="D105" s="133" t="s">
        <v>155</v>
      </c>
      <c r="E105" s="133">
        <v>1904</v>
      </c>
      <c r="F105" s="133" t="s">
        <v>49</v>
      </c>
      <c r="G105" s="134">
        <v>-41000</v>
      </c>
      <c r="H105" s="134">
        <v>-41000</v>
      </c>
      <c r="I105" s="134">
        <v>-41000</v>
      </c>
      <c r="J105" s="134">
        <v>-41000</v>
      </c>
      <c r="K105" s="134">
        <v>-41000</v>
      </c>
    </row>
    <row r="106" spans="1:11" ht="12.75">
      <c r="A106" s="133">
        <v>10</v>
      </c>
      <c r="B106" s="133" t="s">
        <v>289</v>
      </c>
      <c r="C106" s="133">
        <v>8702</v>
      </c>
      <c r="D106" s="133" t="s">
        <v>156</v>
      </c>
      <c r="E106" s="133">
        <v>1510</v>
      </c>
      <c r="F106" s="133" t="s">
        <v>50</v>
      </c>
      <c r="G106" s="134">
        <v>3698884</v>
      </c>
      <c r="H106" s="134">
        <v>3700000</v>
      </c>
      <c r="I106" s="134">
        <v>4040000</v>
      </c>
      <c r="J106" s="134">
        <v>5070000</v>
      </c>
      <c r="K106" s="134">
        <v>5250000</v>
      </c>
    </row>
    <row r="107" spans="1:11" ht="12.75">
      <c r="A107" s="133">
        <v>10</v>
      </c>
      <c r="B107" s="133" t="s">
        <v>289</v>
      </c>
      <c r="C107" s="133">
        <v>8704</v>
      </c>
      <c r="D107" s="133" t="s">
        <v>157</v>
      </c>
      <c r="E107" s="133">
        <v>1905</v>
      </c>
      <c r="F107" s="133" t="s">
        <v>51</v>
      </c>
      <c r="G107" s="134">
        <v>-240000</v>
      </c>
      <c r="H107" s="134">
        <v>-240000</v>
      </c>
      <c r="I107" s="134">
        <v>-240000</v>
      </c>
      <c r="J107" s="134">
        <v>-240000</v>
      </c>
      <c r="K107" s="134">
        <v>-240000</v>
      </c>
    </row>
    <row r="108" spans="1:11" ht="12.75">
      <c r="A108" s="133">
        <v>10</v>
      </c>
      <c r="B108" s="133" t="s">
        <v>289</v>
      </c>
      <c r="C108" s="133">
        <v>8800</v>
      </c>
      <c r="D108" s="133" t="s">
        <v>158</v>
      </c>
      <c r="E108" s="133">
        <v>1540</v>
      </c>
      <c r="F108" s="133" t="s">
        <v>52</v>
      </c>
      <c r="G108" s="134">
        <v>210983</v>
      </c>
      <c r="H108" s="134"/>
      <c r="I108" s="134"/>
      <c r="J108" s="134"/>
      <c r="K108" s="134"/>
    </row>
    <row r="109" spans="1:11" ht="12.75">
      <c r="A109" s="133">
        <v>11</v>
      </c>
      <c r="B109" s="133" t="s">
        <v>159</v>
      </c>
      <c r="C109" s="133">
        <v>1201</v>
      </c>
      <c r="D109" s="133" t="s">
        <v>160</v>
      </c>
      <c r="E109" s="133">
        <v>1010</v>
      </c>
      <c r="F109" s="133" t="s">
        <v>18</v>
      </c>
      <c r="G109" s="134">
        <v>1113660</v>
      </c>
      <c r="H109" s="134">
        <v>1113660</v>
      </c>
      <c r="I109" s="134">
        <v>1113660</v>
      </c>
      <c r="J109" s="134">
        <v>1113660</v>
      </c>
      <c r="K109" s="134">
        <v>1113660</v>
      </c>
    </row>
    <row r="110" spans="1:11" ht="12.75">
      <c r="A110" s="133">
        <v>11</v>
      </c>
      <c r="B110" s="133" t="s">
        <v>159</v>
      </c>
      <c r="C110" s="133">
        <v>1201</v>
      </c>
      <c r="D110" s="133" t="s">
        <v>160</v>
      </c>
      <c r="E110" s="133">
        <v>1090</v>
      </c>
      <c r="F110" s="133" t="s">
        <v>1</v>
      </c>
      <c r="G110" s="134">
        <v>139208</v>
      </c>
      <c r="H110" s="134">
        <v>139208</v>
      </c>
      <c r="I110" s="134">
        <v>139208</v>
      </c>
      <c r="J110" s="134">
        <v>139208</v>
      </c>
      <c r="K110" s="134">
        <v>139208</v>
      </c>
    </row>
    <row r="111" spans="1:11" ht="12.75">
      <c r="A111" s="133">
        <v>11</v>
      </c>
      <c r="B111" s="133" t="s">
        <v>159</v>
      </c>
      <c r="C111" s="133">
        <v>1201</v>
      </c>
      <c r="D111" s="133" t="s">
        <v>160</v>
      </c>
      <c r="E111" s="133">
        <v>1099</v>
      </c>
      <c r="F111" s="133" t="s">
        <v>2</v>
      </c>
      <c r="G111" s="134">
        <v>63896</v>
      </c>
      <c r="H111" s="134">
        <v>65972.62</v>
      </c>
      <c r="I111" s="134">
        <v>65972.62</v>
      </c>
      <c r="J111" s="134">
        <v>65972.62</v>
      </c>
      <c r="K111" s="134">
        <v>65972.62</v>
      </c>
    </row>
    <row r="112" spans="1:11" ht="12.75">
      <c r="A112" s="133">
        <v>11</v>
      </c>
      <c r="B112" s="133" t="s">
        <v>159</v>
      </c>
      <c r="C112" s="133">
        <v>1201</v>
      </c>
      <c r="D112" s="133" t="s">
        <v>160</v>
      </c>
      <c r="E112" s="133">
        <v>1100</v>
      </c>
      <c r="F112" s="133" t="s">
        <v>15</v>
      </c>
      <c r="G112" s="134">
        <v>6000</v>
      </c>
      <c r="H112" s="134">
        <v>6195</v>
      </c>
      <c r="I112" s="134">
        <v>6195</v>
      </c>
      <c r="J112" s="134">
        <v>6195</v>
      </c>
      <c r="K112" s="134">
        <v>6195</v>
      </c>
    </row>
    <row r="113" spans="1:11" ht="12.75">
      <c r="A113" s="133">
        <v>11</v>
      </c>
      <c r="B113" s="133" t="s">
        <v>159</v>
      </c>
      <c r="C113" s="133">
        <v>1201</v>
      </c>
      <c r="D113" s="133" t="s">
        <v>160</v>
      </c>
      <c r="E113" s="133">
        <v>1102</v>
      </c>
      <c r="F113" s="133" t="s">
        <v>3</v>
      </c>
      <c r="G113" s="134">
        <v>6000</v>
      </c>
      <c r="H113" s="134">
        <v>6195</v>
      </c>
      <c r="I113" s="134">
        <v>6195</v>
      </c>
      <c r="J113" s="134">
        <v>6195</v>
      </c>
      <c r="K113" s="134">
        <v>6195</v>
      </c>
    </row>
    <row r="114" spans="1:11" ht="12.75">
      <c r="A114" s="133">
        <v>11</v>
      </c>
      <c r="B114" s="133" t="s">
        <v>159</v>
      </c>
      <c r="C114" s="133">
        <v>1201</v>
      </c>
      <c r="D114" s="133" t="s">
        <v>160</v>
      </c>
      <c r="E114" s="133">
        <v>1120</v>
      </c>
      <c r="F114" s="133" t="s">
        <v>31</v>
      </c>
      <c r="G114" s="134">
        <v>5000</v>
      </c>
      <c r="H114" s="134">
        <v>5162.5</v>
      </c>
      <c r="I114" s="134">
        <v>5162.5</v>
      </c>
      <c r="J114" s="134">
        <v>5162.5</v>
      </c>
      <c r="K114" s="134">
        <v>5162.5</v>
      </c>
    </row>
    <row r="115" spans="1:11" ht="12.75">
      <c r="A115" s="133">
        <v>11</v>
      </c>
      <c r="B115" s="133" t="s">
        <v>159</v>
      </c>
      <c r="C115" s="133">
        <v>1201</v>
      </c>
      <c r="D115" s="133" t="s">
        <v>160</v>
      </c>
      <c r="E115" s="133">
        <v>1130</v>
      </c>
      <c r="F115" s="133" t="s">
        <v>16</v>
      </c>
      <c r="G115" s="134">
        <v>36000</v>
      </c>
      <c r="H115" s="134">
        <v>37170</v>
      </c>
      <c r="I115" s="134">
        <v>37170</v>
      </c>
      <c r="J115" s="134">
        <v>37170</v>
      </c>
      <c r="K115" s="134">
        <v>37170</v>
      </c>
    </row>
    <row r="116" spans="1:11" ht="12.75">
      <c r="A116" s="133">
        <v>11</v>
      </c>
      <c r="B116" s="133" t="s">
        <v>159</v>
      </c>
      <c r="C116" s="133">
        <v>1201</v>
      </c>
      <c r="D116" s="133" t="s">
        <v>160</v>
      </c>
      <c r="E116" s="133">
        <v>1131</v>
      </c>
      <c r="F116" s="133" t="s">
        <v>19</v>
      </c>
      <c r="G116" s="134">
        <v>12500</v>
      </c>
      <c r="H116" s="134">
        <v>12906.25</v>
      </c>
      <c r="I116" s="134">
        <v>12906.25</v>
      </c>
      <c r="J116" s="134">
        <v>12906.25</v>
      </c>
      <c r="K116" s="134">
        <v>12906.25</v>
      </c>
    </row>
    <row r="117" spans="1:11" ht="12.75">
      <c r="A117" s="133">
        <v>11</v>
      </c>
      <c r="B117" s="133" t="s">
        <v>159</v>
      </c>
      <c r="C117" s="133">
        <v>1201</v>
      </c>
      <c r="D117" s="133" t="s">
        <v>160</v>
      </c>
      <c r="E117" s="133">
        <v>1150</v>
      </c>
      <c r="F117" s="133" t="s">
        <v>7</v>
      </c>
      <c r="G117" s="134">
        <v>12000</v>
      </c>
      <c r="H117" s="134">
        <v>30000</v>
      </c>
      <c r="I117" s="134">
        <v>30000</v>
      </c>
      <c r="J117" s="134">
        <v>30000</v>
      </c>
      <c r="K117" s="134">
        <v>30000</v>
      </c>
    </row>
    <row r="118" spans="1:11" ht="12.75">
      <c r="A118" s="133">
        <v>11</v>
      </c>
      <c r="B118" s="133" t="s">
        <v>159</v>
      </c>
      <c r="C118" s="133">
        <v>1201</v>
      </c>
      <c r="D118" s="133" t="s">
        <v>160</v>
      </c>
      <c r="E118" s="133">
        <v>1160</v>
      </c>
      <c r="F118" s="133" t="s">
        <v>8</v>
      </c>
      <c r="G118" s="134">
        <v>24000</v>
      </c>
      <c r="H118" s="134">
        <v>24780</v>
      </c>
      <c r="I118" s="134">
        <v>24780</v>
      </c>
      <c r="J118" s="134">
        <v>24780</v>
      </c>
      <c r="K118" s="134">
        <v>24780</v>
      </c>
    </row>
    <row r="119" spans="1:11" ht="12.75">
      <c r="A119" s="133">
        <v>11</v>
      </c>
      <c r="B119" s="133" t="s">
        <v>159</v>
      </c>
      <c r="C119" s="133">
        <v>1201</v>
      </c>
      <c r="D119" s="133" t="s">
        <v>160</v>
      </c>
      <c r="E119" s="133">
        <v>1172</v>
      </c>
      <c r="F119" s="133" t="s">
        <v>9</v>
      </c>
      <c r="G119" s="134">
        <v>24000</v>
      </c>
      <c r="H119" s="134">
        <v>24780</v>
      </c>
      <c r="I119" s="134">
        <v>24780</v>
      </c>
      <c r="J119" s="134">
        <v>24780</v>
      </c>
      <c r="K119" s="134">
        <v>24780</v>
      </c>
    </row>
    <row r="120" spans="1:11" ht="12.75">
      <c r="A120" s="133">
        <v>11</v>
      </c>
      <c r="B120" s="133" t="s">
        <v>159</v>
      </c>
      <c r="C120" s="133">
        <v>1201</v>
      </c>
      <c r="D120" s="133" t="s">
        <v>160</v>
      </c>
      <c r="E120" s="133">
        <v>1195</v>
      </c>
      <c r="F120" s="133" t="s">
        <v>21</v>
      </c>
      <c r="G120" s="134">
        <v>2500</v>
      </c>
      <c r="H120" s="134">
        <v>2581.25</v>
      </c>
      <c r="I120" s="134">
        <v>2581.25</v>
      </c>
      <c r="J120" s="134">
        <v>2581.25</v>
      </c>
      <c r="K120" s="134">
        <v>2581.25</v>
      </c>
    </row>
    <row r="121" spans="1:11" ht="12.75">
      <c r="A121" s="133">
        <v>11</v>
      </c>
      <c r="B121" s="133" t="s">
        <v>159</v>
      </c>
      <c r="C121" s="133">
        <v>1201</v>
      </c>
      <c r="D121" s="133" t="s">
        <v>160</v>
      </c>
      <c r="E121" s="133">
        <v>1790</v>
      </c>
      <c r="F121" s="133" t="s">
        <v>53</v>
      </c>
      <c r="G121" s="134">
        <v>-125000</v>
      </c>
      <c r="H121" s="134">
        <v>-125000</v>
      </c>
      <c r="I121" s="134">
        <v>-125000</v>
      </c>
      <c r="J121" s="134">
        <v>-125000</v>
      </c>
      <c r="K121" s="134">
        <v>-125000</v>
      </c>
    </row>
    <row r="122" spans="1:11" ht="12.75">
      <c r="A122" s="133">
        <v>11</v>
      </c>
      <c r="B122" s="133" t="s">
        <v>159</v>
      </c>
      <c r="C122" s="133">
        <v>1217</v>
      </c>
      <c r="D122" s="133" t="s">
        <v>407</v>
      </c>
      <c r="E122" s="133">
        <v>1488</v>
      </c>
      <c r="F122" s="133" t="s">
        <v>407</v>
      </c>
      <c r="G122" s="134">
        <v>0</v>
      </c>
      <c r="H122" s="134">
        <v>0</v>
      </c>
      <c r="I122" s="134">
        <v>-26872.2124</v>
      </c>
      <c r="J122" s="134">
        <v>-26872.2124</v>
      </c>
      <c r="K122" s="134">
        <v>-26872.2124</v>
      </c>
    </row>
    <row r="123" spans="1:11" ht="12.75">
      <c r="A123" s="133">
        <v>20</v>
      </c>
      <c r="B123" s="133" t="s">
        <v>161</v>
      </c>
      <c r="C123" s="133">
        <v>1217</v>
      </c>
      <c r="D123" s="133" t="s">
        <v>407</v>
      </c>
      <c r="E123" s="133">
        <v>1488</v>
      </c>
      <c r="F123" s="133" t="s">
        <v>407</v>
      </c>
      <c r="G123" s="134">
        <v>0</v>
      </c>
      <c r="H123" s="134">
        <v>0</v>
      </c>
      <c r="I123" s="134">
        <v>-213652</v>
      </c>
      <c r="J123" s="134">
        <v>-213652</v>
      </c>
      <c r="K123" s="134">
        <v>-213652</v>
      </c>
    </row>
    <row r="124" spans="1:11" ht="12.75">
      <c r="A124" s="133">
        <v>20</v>
      </c>
      <c r="B124" s="133" t="s">
        <v>161</v>
      </c>
      <c r="C124" s="133">
        <v>2020</v>
      </c>
      <c r="D124" s="133" t="s">
        <v>162</v>
      </c>
      <c r="E124" s="133">
        <v>1010</v>
      </c>
      <c r="F124" s="133" t="s">
        <v>18</v>
      </c>
      <c r="G124" s="134">
        <v>1325091</v>
      </c>
      <c r="H124" s="134">
        <v>1201000</v>
      </c>
      <c r="I124" s="134">
        <v>1201000</v>
      </c>
      <c r="J124" s="134">
        <v>1201000</v>
      </c>
      <c r="K124" s="134">
        <v>1201000</v>
      </c>
    </row>
    <row r="125" spans="1:11" ht="12.75">
      <c r="A125" s="133">
        <v>20</v>
      </c>
      <c r="B125" s="133" t="s">
        <v>161</v>
      </c>
      <c r="C125" s="133">
        <v>2020</v>
      </c>
      <c r="D125" s="133" t="s">
        <v>162</v>
      </c>
      <c r="E125" s="133">
        <v>1011</v>
      </c>
      <c r="F125" s="133" t="s">
        <v>54</v>
      </c>
      <c r="G125" s="134">
        <v>5080000</v>
      </c>
      <c r="H125" s="134">
        <v>5780000</v>
      </c>
      <c r="I125" s="134">
        <v>5780000</v>
      </c>
      <c r="J125" s="134">
        <v>5780000</v>
      </c>
      <c r="K125" s="134">
        <v>5780000</v>
      </c>
    </row>
    <row r="126" spans="1:11" ht="12.75">
      <c r="A126" s="133">
        <v>20</v>
      </c>
      <c r="B126" s="133" t="s">
        <v>161</v>
      </c>
      <c r="C126" s="133">
        <v>2020</v>
      </c>
      <c r="D126" s="133" t="s">
        <v>162</v>
      </c>
      <c r="E126" s="133">
        <v>1014</v>
      </c>
      <c r="F126" s="133" t="s">
        <v>55</v>
      </c>
      <c r="G126" s="134">
        <v>86167</v>
      </c>
      <c r="H126" s="134">
        <v>90000</v>
      </c>
      <c r="I126" s="134">
        <v>90000</v>
      </c>
      <c r="J126" s="134">
        <v>90000</v>
      </c>
      <c r="K126" s="134">
        <v>90000</v>
      </c>
    </row>
    <row r="127" spans="1:11" ht="12.75">
      <c r="A127" s="133">
        <v>20</v>
      </c>
      <c r="B127" s="133" t="s">
        <v>161</v>
      </c>
      <c r="C127" s="133">
        <v>2020</v>
      </c>
      <c r="D127" s="133" t="s">
        <v>162</v>
      </c>
      <c r="E127" s="133">
        <v>1020</v>
      </c>
      <c r="F127" s="133" t="s">
        <v>56</v>
      </c>
      <c r="G127" s="134">
        <v>400000</v>
      </c>
      <c r="H127" s="134">
        <v>350000</v>
      </c>
      <c r="I127" s="134">
        <v>350000</v>
      </c>
      <c r="J127" s="134">
        <v>300000</v>
      </c>
      <c r="K127" s="134">
        <v>300000</v>
      </c>
    </row>
    <row r="128" spans="1:11" ht="12.75">
      <c r="A128" s="133">
        <v>20</v>
      </c>
      <c r="B128" s="133" t="s">
        <v>161</v>
      </c>
      <c r="C128" s="133">
        <v>2020</v>
      </c>
      <c r="D128" s="133" t="s">
        <v>162</v>
      </c>
      <c r="E128" s="133">
        <v>1040</v>
      </c>
      <c r="F128" s="133" t="s">
        <v>57</v>
      </c>
      <c r="G128" s="134">
        <v>20000</v>
      </c>
      <c r="H128" s="134">
        <v>20000</v>
      </c>
      <c r="I128" s="134">
        <v>20000</v>
      </c>
      <c r="J128" s="134">
        <v>20000</v>
      </c>
      <c r="K128" s="134">
        <v>20000</v>
      </c>
    </row>
    <row r="129" spans="1:11" ht="12.75">
      <c r="A129" s="133">
        <v>20</v>
      </c>
      <c r="B129" s="133" t="s">
        <v>161</v>
      </c>
      <c r="C129" s="133">
        <v>2020</v>
      </c>
      <c r="D129" s="133" t="s">
        <v>162</v>
      </c>
      <c r="E129" s="133">
        <v>1050</v>
      </c>
      <c r="F129" s="133" t="s">
        <v>14</v>
      </c>
      <c r="G129" s="134">
        <v>5000</v>
      </c>
      <c r="H129" s="134">
        <v>5000</v>
      </c>
      <c r="I129" s="134">
        <v>5000</v>
      </c>
      <c r="J129" s="134">
        <v>5000</v>
      </c>
      <c r="K129" s="134">
        <v>5000</v>
      </c>
    </row>
    <row r="130" spans="1:11" ht="12.75">
      <c r="A130" s="133">
        <v>20</v>
      </c>
      <c r="B130" s="133" t="s">
        <v>161</v>
      </c>
      <c r="C130" s="133">
        <v>2020</v>
      </c>
      <c r="D130" s="133" t="s">
        <v>162</v>
      </c>
      <c r="E130" s="133">
        <v>1090</v>
      </c>
      <c r="F130" s="133" t="s">
        <v>1</v>
      </c>
      <c r="G130" s="134">
        <v>229532</v>
      </c>
      <c r="H130" s="134">
        <v>290000</v>
      </c>
      <c r="I130" s="134">
        <v>290000</v>
      </c>
      <c r="J130" s="134">
        <v>290000</v>
      </c>
      <c r="K130" s="134">
        <v>290000</v>
      </c>
    </row>
    <row r="131" spans="1:11" ht="12.75">
      <c r="A131" s="133">
        <v>20</v>
      </c>
      <c r="B131" s="133" t="s">
        <v>161</v>
      </c>
      <c r="C131" s="133">
        <v>2020</v>
      </c>
      <c r="D131" s="133" t="s">
        <v>162</v>
      </c>
      <c r="E131" s="133">
        <v>1091</v>
      </c>
      <c r="F131" s="133" t="s">
        <v>58</v>
      </c>
      <c r="G131" s="134">
        <v>647500</v>
      </c>
      <c r="H131" s="134">
        <v>995000</v>
      </c>
      <c r="I131" s="134">
        <v>995000</v>
      </c>
      <c r="J131" s="134">
        <v>995000</v>
      </c>
      <c r="K131" s="134">
        <v>995000</v>
      </c>
    </row>
    <row r="132" spans="1:11" ht="12.75">
      <c r="A132" s="133">
        <v>20</v>
      </c>
      <c r="B132" s="133" t="s">
        <v>161</v>
      </c>
      <c r="C132" s="133">
        <v>2020</v>
      </c>
      <c r="D132" s="133" t="s">
        <v>162</v>
      </c>
      <c r="E132" s="133">
        <v>1099</v>
      </c>
      <c r="F132" s="133" t="s">
        <v>2</v>
      </c>
      <c r="G132" s="134">
        <v>402558</v>
      </c>
      <c r="H132" s="134">
        <v>413934</v>
      </c>
      <c r="I132" s="134">
        <v>413934</v>
      </c>
      <c r="J132" s="134">
        <v>413934</v>
      </c>
      <c r="K132" s="134">
        <v>413934</v>
      </c>
    </row>
    <row r="133" spans="1:11" ht="12.75">
      <c r="A133" s="133">
        <v>20</v>
      </c>
      <c r="B133" s="133" t="s">
        <v>161</v>
      </c>
      <c r="C133" s="133">
        <v>2020</v>
      </c>
      <c r="D133" s="133" t="s">
        <v>162</v>
      </c>
      <c r="E133" s="133">
        <v>1100</v>
      </c>
      <c r="F133" s="133" t="s">
        <v>15</v>
      </c>
      <c r="G133" s="134">
        <v>24000</v>
      </c>
      <c r="H133" s="134">
        <v>20000</v>
      </c>
      <c r="I133" s="134">
        <v>20000</v>
      </c>
      <c r="J133" s="134">
        <v>20000</v>
      </c>
      <c r="K133" s="134">
        <v>20000</v>
      </c>
    </row>
    <row r="134" spans="1:11" ht="12.75">
      <c r="A134" s="133">
        <v>20</v>
      </c>
      <c r="B134" s="133" t="s">
        <v>161</v>
      </c>
      <c r="C134" s="133">
        <v>2020</v>
      </c>
      <c r="D134" s="133" t="s">
        <v>162</v>
      </c>
      <c r="E134" s="133">
        <v>1101</v>
      </c>
      <c r="F134" s="133" t="s">
        <v>27</v>
      </c>
      <c r="G134" s="134">
        <v>10000</v>
      </c>
      <c r="H134" s="134">
        <v>10000</v>
      </c>
      <c r="I134" s="134">
        <v>10000</v>
      </c>
      <c r="J134" s="134">
        <v>10000</v>
      </c>
      <c r="K134" s="134">
        <v>10000</v>
      </c>
    </row>
    <row r="135" spans="1:11" ht="12.75">
      <c r="A135" s="133">
        <v>20</v>
      </c>
      <c r="B135" s="133" t="s">
        <v>161</v>
      </c>
      <c r="C135" s="133">
        <v>2020</v>
      </c>
      <c r="D135" s="133" t="s">
        <v>162</v>
      </c>
      <c r="E135" s="133">
        <v>1102</v>
      </c>
      <c r="F135" s="133" t="s">
        <v>3</v>
      </c>
      <c r="G135" s="134">
        <v>5000</v>
      </c>
      <c r="H135" s="134">
        <v>2000</v>
      </c>
      <c r="I135" s="134">
        <v>2000</v>
      </c>
      <c r="J135" s="134">
        <v>2000</v>
      </c>
      <c r="K135" s="134">
        <v>2000</v>
      </c>
    </row>
    <row r="136" spans="1:11" ht="12.75">
      <c r="A136" s="133">
        <v>20</v>
      </c>
      <c r="B136" s="133" t="s">
        <v>161</v>
      </c>
      <c r="C136" s="133">
        <v>2020</v>
      </c>
      <c r="D136" s="133" t="s">
        <v>162</v>
      </c>
      <c r="E136" s="133">
        <v>1106</v>
      </c>
      <c r="F136" s="133" t="s">
        <v>59</v>
      </c>
      <c r="G136" s="134">
        <v>5000</v>
      </c>
      <c r="H136" s="134">
        <v>5000</v>
      </c>
      <c r="I136" s="134">
        <v>5000</v>
      </c>
      <c r="J136" s="134">
        <v>5000</v>
      </c>
      <c r="K136" s="134">
        <v>5000</v>
      </c>
    </row>
    <row r="137" spans="1:11" ht="12.75">
      <c r="A137" s="133">
        <v>20</v>
      </c>
      <c r="B137" s="133" t="s">
        <v>161</v>
      </c>
      <c r="C137" s="133">
        <v>2020</v>
      </c>
      <c r="D137" s="133" t="s">
        <v>162</v>
      </c>
      <c r="E137" s="133">
        <v>1107</v>
      </c>
      <c r="F137" s="133" t="s">
        <v>60</v>
      </c>
      <c r="G137" s="134">
        <v>130000</v>
      </c>
      <c r="H137" s="134">
        <v>150000</v>
      </c>
      <c r="I137" s="134">
        <v>150000</v>
      </c>
      <c r="J137" s="134">
        <v>150000</v>
      </c>
      <c r="K137" s="134">
        <v>150000</v>
      </c>
    </row>
    <row r="138" spans="1:11" ht="12.75">
      <c r="A138" s="133">
        <v>20</v>
      </c>
      <c r="B138" s="133" t="s">
        <v>161</v>
      </c>
      <c r="C138" s="133">
        <v>2020</v>
      </c>
      <c r="D138" s="133" t="s">
        <v>162</v>
      </c>
      <c r="E138" s="133">
        <v>1108</v>
      </c>
      <c r="F138" s="133" t="s">
        <v>61</v>
      </c>
      <c r="G138" s="134">
        <v>5000</v>
      </c>
      <c r="H138" s="134">
        <v>5000</v>
      </c>
      <c r="I138" s="134">
        <v>5000</v>
      </c>
      <c r="J138" s="134">
        <v>5000</v>
      </c>
      <c r="K138" s="134">
        <v>5000</v>
      </c>
    </row>
    <row r="139" spans="1:11" ht="12.75">
      <c r="A139" s="133">
        <v>20</v>
      </c>
      <c r="B139" s="133" t="s">
        <v>161</v>
      </c>
      <c r="C139" s="133">
        <v>2020</v>
      </c>
      <c r="D139" s="133" t="s">
        <v>162</v>
      </c>
      <c r="E139" s="133">
        <v>1115</v>
      </c>
      <c r="F139" s="133" t="s">
        <v>4</v>
      </c>
      <c r="G139" s="134">
        <v>80000</v>
      </c>
      <c r="H139" s="134">
        <v>50000</v>
      </c>
      <c r="I139" s="134">
        <v>50000</v>
      </c>
      <c r="J139" s="134">
        <v>50000</v>
      </c>
      <c r="K139" s="134">
        <v>50000</v>
      </c>
    </row>
    <row r="140" spans="1:11" ht="12.75">
      <c r="A140" s="133">
        <v>20</v>
      </c>
      <c r="B140" s="133" t="s">
        <v>161</v>
      </c>
      <c r="C140" s="133">
        <v>2020</v>
      </c>
      <c r="D140" s="133" t="s">
        <v>162</v>
      </c>
      <c r="E140" s="133">
        <v>1120</v>
      </c>
      <c r="F140" s="133" t="s">
        <v>31</v>
      </c>
      <c r="G140" s="134">
        <v>10000</v>
      </c>
      <c r="H140" s="134">
        <v>10000</v>
      </c>
      <c r="I140" s="134">
        <v>10000</v>
      </c>
      <c r="J140" s="134">
        <v>10000</v>
      </c>
      <c r="K140" s="134">
        <v>10000</v>
      </c>
    </row>
    <row r="141" spans="1:11" ht="12.75">
      <c r="A141" s="133">
        <v>20</v>
      </c>
      <c r="B141" s="133" t="s">
        <v>161</v>
      </c>
      <c r="C141" s="133">
        <v>2020</v>
      </c>
      <c r="D141" s="133" t="s">
        <v>162</v>
      </c>
      <c r="E141" s="133">
        <v>1130</v>
      </c>
      <c r="F141" s="133" t="s">
        <v>16</v>
      </c>
      <c r="G141" s="134">
        <v>1000</v>
      </c>
      <c r="H141" s="134">
        <v>1000</v>
      </c>
      <c r="I141" s="134">
        <v>1000</v>
      </c>
      <c r="J141" s="134">
        <v>1000</v>
      </c>
      <c r="K141" s="134">
        <v>1000</v>
      </c>
    </row>
    <row r="142" spans="1:11" ht="12.75">
      <c r="A142" s="133">
        <v>20</v>
      </c>
      <c r="B142" s="133" t="s">
        <v>161</v>
      </c>
      <c r="C142" s="133">
        <v>2020</v>
      </c>
      <c r="D142" s="133" t="s">
        <v>162</v>
      </c>
      <c r="E142" s="133">
        <v>1131</v>
      </c>
      <c r="F142" s="133" t="s">
        <v>19</v>
      </c>
      <c r="G142" s="134">
        <v>30000</v>
      </c>
      <c r="H142" s="134">
        <v>25000</v>
      </c>
      <c r="I142" s="134">
        <v>25000</v>
      </c>
      <c r="J142" s="134">
        <v>25000</v>
      </c>
      <c r="K142" s="134">
        <v>25000</v>
      </c>
    </row>
    <row r="143" spans="1:11" ht="12.75">
      <c r="A143" s="133">
        <v>20</v>
      </c>
      <c r="B143" s="133" t="s">
        <v>161</v>
      </c>
      <c r="C143" s="133">
        <v>2020</v>
      </c>
      <c r="D143" s="133" t="s">
        <v>162</v>
      </c>
      <c r="E143" s="133">
        <v>1140</v>
      </c>
      <c r="F143" s="133" t="s">
        <v>5</v>
      </c>
      <c r="G143" s="134">
        <v>20000</v>
      </c>
      <c r="H143" s="134">
        <v>30000</v>
      </c>
      <c r="I143" s="134">
        <v>30000</v>
      </c>
      <c r="J143" s="134">
        <v>30000</v>
      </c>
      <c r="K143" s="134">
        <v>30000</v>
      </c>
    </row>
    <row r="144" spans="1:11" ht="12.75">
      <c r="A144" s="133">
        <v>20</v>
      </c>
      <c r="B144" s="133" t="s">
        <v>161</v>
      </c>
      <c r="C144" s="133">
        <v>2020</v>
      </c>
      <c r="D144" s="133" t="s">
        <v>162</v>
      </c>
      <c r="E144" s="133">
        <v>1150</v>
      </c>
      <c r="F144" s="133" t="s">
        <v>7</v>
      </c>
      <c r="G144" s="134">
        <v>30000</v>
      </c>
      <c r="H144" s="134">
        <v>30000</v>
      </c>
      <c r="I144" s="134">
        <v>30000</v>
      </c>
      <c r="J144" s="134">
        <v>30000</v>
      </c>
      <c r="K144" s="134">
        <v>30000</v>
      </c>
    </row>
    <row r="145" spans="1:11" ht="12.75">
      <c r="A145" s="133">
        <v>20</v>
      </c>
      <c r="B145" s="133" t="s">
        <v>161</v>
      </c>
      <c r="C145" s="133">
        <v>2020</v>
      </c>
      <c r="D145" s="133" t="s">
        <v>162</v>
      </c>
      <c r="E145" s="133">
        <v>1151</v>
      </c>
      <c r="F145" s="133" t="s">
        <v>62</v>
      </c>
      <c r="G145" s="134">
        <v>20000</v>
      </c>
      <c r="H145" s="134">
        <v>20000</v>
      </c>
      <c r="I145" s="134">
        <v>20000</v>
      </c>
      <c r="J145" s="134">
        <v>20000</v>
      </c>
      <c r="K145" s="134">
        <v>20000</v>
      </c>
    </row>
    <row r="146" spans="1:11" ht="12.75">
      <c r="A146" s="133">
        <v>20</v>
      </c>
      <c r="B146" s="133" t="s">
        <v>161</v>
      </c>
      <c r="C146" s="133">
        <v>2020</v>
      </c>
      <c r="D146" s="133" t="s">
        <v>162</v>
      </c>
      <c r="E146" s="133">
        <v>1160</v>
      </c>
      <c r="F146" s="133" t="s">
        <v>8</v>
      </c>
      <c r="G146" s="134">
        <v>25000</v>
      </c>
      <c r="H146" s="134">
        <v>15000</v>
      </c>
      <c r="I146" s="134">
        <v>15000</v>
      </c>
      <c r="J146" s="134">
        <v>15000</v>
      </c>
      <c r="K146" s="134">
        <v>15000</v>
      </c>
    </row>
    <row r="147" spans="1:11" ht="12.75">
      <c r="A147" s="133">
        <v>20</v>
      </c>
      <c r="B147" s="133" t="s">
        <v>161</v>
      </c>
      <c r="C147" s="133">
        <v>2020</v>
      </c>
      <c r="D147" s="133" t="s">
        <v>162</v>
      </c>
      <c r="E147" s="133">
        <v>1165</v>
      </c>
      <c r="F147" s="133" t="s">
        <v>20</v>
      </c>
      <c r="G147" s="134">
        <v>10000</v>
      </c>
      <c r="H147" s="134">
        <v>10000</v>
      </c>
      <c r="I147" s="134">
        <v>10000</v>
      </c>
      <c r="J147" s="134">
        <v>10000</v>
      </c>
      <c r="K147" s="134">
        <v>10000</v>
      </c>
    </row>
    <row r="148" spans="1:11" ht="12.75">
      <c r="A148" s="133">
        <v>20</v>
      </c>
      <c r="B148" s="133" t="s">
        <v>161</v>
      </c>
      <c r="C148" s="133">
        <v>2020</v>
      </c>
      <c r="D148" s="133" t="s">
        <v>162</v>
      </c>
      <c r="E148" s="133">
        <v>1172</v>
      </c>
      <c r="F148" s="133" t="s">
        <v>9</v>
      </c>
      <c r="G148" s="134">
        <v>50000</v>
      </c>
      <c r="H148" s="134">
        <v>40000</v>
      </c>
      <c r="I148" s="134">
        <v>40000</v>
      </c>
      <c r="J148" s="134">
        <v>40000</v>
      </c>
      <c r="K148" s="134">
        <v>40000</v>
      </c>
    </row>
    <row r="149" spans="1:11" ht="12.75">
      <c r="A149" s="133">
        <v>20</v>
      </c>
      <c r="B149" s="133" t="s">
        <v>161</v>
      </c>
      <c r="C149" s="133">
        <v>2020</v>
      </c>
      <c r="D149" s="133" t="s">
        <v>162</v>
      </c>
      <c r="E149" s="133">
        <v>1173</v>
      </c>
      <c r="F149" s="133" t="s">
        <v>10</v>
      </c>
      <c r="G149" s="134">
        <v>20000</v>
      </c>
      <c r="H149" s="134">
        <v>25000</v>
      </c>
      <c r="I149" s="134">
        <v>25000</v>
      </c>
      <c r="J149" s="134">
        <v>25000</v>
      </c>
      <c r="K149" s="134">
        <v>25000</v>
      </c>
    </row>
    <row r="150" spans="1:11" ht="12.75">
      <c r="A150" s="133">
        <v>20</v>
      </c>
      <c r="B150" s="133" t="s">
        <v>161</v>
      </c>
      <c r="C150" s="133">
        <v>2020</v>
      </c>
      <c r="D150" s="133" t="s">
        <v>162</v>
      </c>
      <c r="E150" s="133">
        <v>1180</v>
      </c>
      <c r="F150" s="133" t="s">
        <v>63</v>
      </c>
      <c r="G150" s="134">
        <v>160000</v>
      </c>
      <c r="H150" s="134">
        <v>70000</v>
      </c>
      <c r="I150" s="134">
        <v>70000</v>
      </c>
      <c r="J150" s="134">
        <v>70000</v>
      </c>
      <c r="K150" s="134">
        <v>70000</v>
      </c>
    </row>
    <row r="151" spans="1:11" ht="12.75">
      <c r="A151" s="133">
        <v>20</v>
      </c>
      <c r="B151" s="133" t="s">
        <v>161</v>
      </c>
      <c r="C151" s="133">
        <v>2020</v>
      </c>
      <c r="D151" s="133" t="s">
        <v>162</v>
      </c>
      <c r="E151" s="133">
        <v>1195</v>
      </c>
      <c r="F151" s="133" t="s">
        <v>21</v>
      </c>
      <c r="G151" s="134">
        <v>12000</v>
      </c>
      <c r="H151" s="134">
        <v>5000</v>
      </c>
      <c r="I151" s="134">
        <v>5000</v>
      </c>
      <c r="J151" s="134">
        <v>5000</v>
      </c>
      <c r="K151" s="134">
        <v>5000</v>
      </c>
    </row>
    <row r="152" spans="1:11" ht="12.75">
      <c r="A152" s="133">
        <v>20</v>
      </c>
      <c r="B152" s="133" t="s">
        <v>161</v>
      </c>
      <c r="C152" s="133">
        <v>2020</v>
      </c>
      <c r="D152" s="133" t="s">
        <v>162</v>
      </c>
      <c r="E152" s="133">
        <v>1200</v>
      </c>
      <c r="F152" s="133" t="s">
        <v>22</v>
      </c>
      <c r="G152" s="134">
        <v>15000</v>
      </c>
      <c r="H152" s="134">
        <v>25000</v>
      </c>
      <c r="I152" s="134">
        <v>25000</v>
      </c>
      <c r="J152" s="134">
        <v>25000</v>
      </c>
      <c r="K152" s="134">
        <v>25000</v>
      </c>
    </row>
    <row r="153" spans="1:11" ht="12.75">
      <c r="A153" s="133">
        <v>20</v>
      </c>
      <c r="B153" s="133" t="s">
        <v>161</v>
      </c>
      <c r="C153" s="133">
        <v>2020</v>
      </c>
      <c r="D153" s="133" t="s">
        <v>162</v>
      </c>
      <c r="E153" s="133">
        <v>1201</v>
      </c>
      <c r="F153" s="133" t="s">
        <v>64</v>
      </c>
      <c r="G153" s="134">
        <v>20000</v>
      </c>
      <c r="H153" s="134">
        <v>20000</v>
      </c>
      <c r="I153" s="134">
        <v>20000</v>
      </c>
      <c r="J153" s="134">
        <v>20000</v>
      </c>
      <c r="K153" s="134">
        <v>20000</v>
      </c>
    </row>
    <row r="154" spans="1:11" ht="12.75">
      <c r="A154" s="133">
        <v>20</v>
      </c>
      <c r="B154" s="133" t="s">
        <v>161</v>
      </c>
      <c r="C154" s="133">
        <v>2020</v>
      </c>
      <c r="D154" s="133" t="s">
        <v>162</v>
      </c>
      <c r="E154" s="133">
        <v>1202</v>
      </c>
      <c r="F154" s="133" t="s">
        <v>65</v>
      </c>
      <c r="G154" s="134">
        <v>15000</v>
      </c>
      <c r="H154" s="134">
        <v>15000</v>
      </c>
      <c r="I154" s="134">
        <v>15000</v>
      </c>
      <c r="J154" s="134">
        <v>15000</v>
      </c>
      <c r="K154" s="134">
        <v>15000</v>
      </c>
    </row>
    <row r="155" spans="1:11" ht="12.75">
      <c r="A155" s="133">
        <v>20</v>
      </c>
      <c r="B155" s="133" t="s">
        <v>161</v>
      </c>
      <c r="C155" s="133">
        <v>2020</v>
      </c>
      <c r="D155" s="133" t="s">
        <v>162</v>
      </c>
      <c r="E155" s="133">
        <v>1203</v>
      </c>
      <c r="F155" s="133" t="s">
        <v>23</v>
      </c>
      <c r="G155" s="134">
        <v>20000</v>
      </c>
      <c r="H155" s="134">
        <v>20000</v>
      </c>
      <c r="I155" s="134">
        <v>20000</v>
      </c>
      <c r="J155" s="134">
        <v>20000</v>
      </c>
      <c r="K155" s="134">
        <v>20000</v>
      </c>
    </row>
    <row r="156" spans="1:11" ht="12.75">
      <c r="A156" s="133">
        <v>20</v>
      </c>
      <c r="B156" s="133" t="s">
        <v>161</v>
      </c>
      <c r="C156" s="133">
        <v>2020</v>
      </c>
      <c r="D156" s="133" t="s">
        <v>162</v>
      </c>
      <c r="E156" s="133">
        <v>1220</v>
      </c>
      <c r="F156" s="133" t="s">
        <v>66</v>
      </c>
      <c r="G156" s="134">
        <v>30000</v>
      </c>
      <c r="H156" s="134">
        <v>35000</v>
      </c>
      <c r="I156" s="134">
        <v>35000</v>
      </c>
      <c r="J156" s="134">
        <v>35000</v>
      </c>
      <c r="K156" s="134">
        <v>35000</v>
      </c>
    </row>
    <row r="157" spans="1:11" ht="12.75">
      <c r="A157" s="133">
        <v>20</v>
      </c>
      <c r="B157" s="133" t="s">
        <v>161</v>
      </c>
      <c r="C157" s="133">
        <v>2020</v>
      </c>
      <c r="D157" s="133" t="s">
        <v>162</v>
      </c>
      <c r="E157" s="133">
        <v>1240</v>
      </c>
      <c r="F157" s="133" t="s">
        <v>17</v>
      </c>
      <c r="G157" s="134">
        <v>30000</v>
      </c>
      <c r="H157" s="134">
        <v>15000</v>
      </c>
      <c r="I157" s="134">
        <v>15000</v>
      </c>
      <c r="J157" s="134">
        <v>15000</v>
      </c>
      <c r="K157" s="134">
        <v>15000</v>
      </c>
    </row>
    <row r="158" spans="1:11" ht="12.75">
      <c r="A158" s="133">
        <v>20</v>
      </c>
      <c r="B158" s="133" t="s">
        <v>161</v>
      </c>
      <c r="C158" s="133">
        <v>2020</v>
      </c>
      <c r="D158" s="133" t="s">
        <v>162</v>
      </c>
      <c r="E158" s="133">
        <v>1290</v>
      </c>
      <c r="F158" s="133" t="s">
        <v>67</v>
      </c>
      <c r="G158" s="134">
        <v>964208</v>
      </c>
      <c r="H158" s="134">
        <v>1135506</v>
      </c>
      <c r="I158" s="134">
        <v>1135506</v>
      </c>
      <c r="J158" s="134">
        <v>1135506</v>
      </c>
      <c r="K158" s="134">
        <v>1135506</v>
      </c>
    </row>
    <row r="159" spans="1:11" ht="12.75">
      <c r="A159" s="133">
        <v>20</v>
      </c>
      <c r="B159" s="133" t="s">
        <v>161</v>
      </c>
      <c r="C159" s="133">
        <v>2020</v>
      </c>
      <c r="D159" s="133" t="s">
        <v>162</v>
      </c>
      <c r="E159" s="133">
        <v>1351</v>
      </c>
      <c r="F159" s="133" t="s">
        <v>68</v>
      </c>
      <c r="G159" s="134">
        <v>135000</v>
      </c>
      <c r="H159" s="134">
        <v>145000</v>
      </c>
      <c r="I159" s="134">
        <v>145000</v>
      </c>
      <c r="J159" s="134">
        <v>145000</v>
      </c>
      <c r="K159" s="134">
        <v>145000</v>
      </c>
    </row>
    <row r="160" spans="1:11" ht="12.75">
      <c r="A160" s="133">
        <v>20</v>
      </c>
      <c r="B160" s="133" t="s">
        <v>161</v>
      </c>
      <c r="C160" s="133">
        <v>2020</v>
      </c>
      <c r="D160" s="133" t="s">
        <v>162</v>
      </c>
      <c r="E160" s="133">
        <v>1352</v>
      </c>
      <c r="F160" s="133" t="s">
        <v>69</v>
      </c>
      <c r="G160" s="134">
        <v>30000</v>
      </c>
      <c r="H160" s="134">
        <v>30000</v>
      </c>
      <c r="I160" s="134">
        <v>30000</v>
      </c>
      <c r="J160" s="134">
        <v>30000</v>
      </c>
      <c r="K160" s="134">
        <v>30000</v>
      </c>
    </row>
    <row r="161" spans="1:11" ht="12.75">
      <c r="A161" s="133">
        <v>20</v>
      </c>
      <c r="B161" s="133" t="s">
        <v>161</v>
      </c>
      <c r="C161" s="133">
        <v>2020</v>
      </c>
      <c r="D161" s="133" t="s">
        <v>162</v>
      </c>
      <c r="E161" s="133">
        <v>1353</v>
      </c>
      <c r="F161" s="133" t="s">
        <v>70</v>
      </c>
      <c r="G161" s="134">
        <v>31500</v>
      </c>
      <c r="H161" s="134">
        <v>30000</v>
      </c>
      <c r="I161" s="134">
        <v>30000</v>
      </c>
      <c r="J161" s="134">
        <v>30000</v>
      </c>
      <c r="K161" s="134">
        <v>30000</v>
      </c>
    </row>
    <row r="162" spans="1:11" ht="12.75">
      <c r="A162" s="133">
        <v>20</v>
      </c>
      <c r="B162" s="133" t="s">
        <v>161</v>
      </c>
      <c r="C162" s="133">
        <v>2020</v>
      </c>
      <c r="D162" s="133" t="s">
        <v>162</v>
      </c>
      <c r="E162" s="133">
        <v>1700</v>
      </c>
      <c r="F162" s="133" t="s">
        <v>25</v>
      </c>
      <c r="G162" s="134">
        <v>-279000</v>
      </c>
      <c r="H162" s="134">
        <v>-220000</v>
      </c>
      <c r="I162" s="134">
        <v>-220000</v>
      </c>
      <c r="J162" s="134">
        <v>-220000</v>
      </c>
      <c r="K162" s="134">
        <v>-220000</v>
      </c>
    </row>
    <row r="163" spans="1:11" ht="12.75">
      <c r="A163" s="133">
        <v>20</v>
      </c>
      <c r="B163" s="133" t="s">
        <v>161</v>
      </c>
      <c r="C163" s="133">
        <v>2020</v>
      </c>
      <c r="D163" s="133" t="s">
        <v>162</v>
      </c>
      <c r="E163" s="133">
        <v>1710</v>
      </c>
      <c r="F163" s="133" t="s">
        <v>71</v>
      </c>
      <c r="G163" s="134">
        <v>-320000</v>
      </c>
      <c r="H163" s="134">
        <v>-320000</v>
      </c>
      <c r="I163" s="134">
        <v>-320000</v>
      </c>
      <c r="J163" s="134">
        <v>-320000</v>
      </c>
      <c r="K163" s="134">
        <v>-320000</v>
      </c>
    </row>
    <row r="164" spans="1:11" ht="12.75">
      <c r="A164" s="133">
        <v>20</v>
      </c>
      <c r="B164" s="133" t="s">
        <v>161</v>
      </c>
      <c r="C164" s="133">
        <v>2020</v>
      </c>
      <c r="D164" s="133" t="s">
        <v>162</v>
      </c>
      <c r="E164" s="133">
        <v>1730</v>
      </c>
      <c r="F164" s="133" t="s">
        <v>72</v>
      </c>
      <c r="G164" s="134">
        <v>-300000</v>
      </c>
      <c r="H164" s="134">
        <v>-300000</v>
      </c>
      <c r="I164" s="134">
        <v>-300000</v>
      </c>
      <c r="J164" s="134">
        <v>-300000</v>
      </c>
      <c r="K164" s="134">
        <v>-300000</v>
      </c>
    </row>
    <row r="165" spans="1:11" ht="12.75">
      <c r="A165" s="133">
        <v>20</v>
      </c>
      <c r="B165" s="133" t="s">
        <v>161</v>
      </c>
      <c r="C165" s="133">
        <v>2020</v>
      </c>
      <c r="D165" s="133" t="s">
        <v>162</v>
      </c>
      <c r="E165" s="133">
        <v>1750</v>
      </c>
      <c r="F165" s="133" t="s">
        <v>73</v>
      </c>
      <c r="G165" s="134">
        <v>-800000</v>
      </c>
      <c r="H165" s="134">
        <v>-935000</v>
      </c>
      <c r="I165" s="134">
        <v>-935000</v>
      </c>
      <c r="J165" s="134">
        <v>-935000</v>
      </c>
      <c r="K165" s="134">
        <v>-935000</v>
      </c>
    </row>
    <row r="166" spans="1:11" ht="12.75">
      <c r="A166" s="133">
        <v>20</v>
      </c>
      <c r="B166" s="133" t="s">
        <v>161</v>
      </c>
      <c r="C166" s="133">
        <v>2020</v>
      </c>
      <c r="D166" s="133" t="s">
        <v>162</v>
      </c>
      <c r="E166" s="133">
        <v>1770</v>
      </c>
      <c r="F166" s="133" t="s">
        <v>74</v>
      </c>
      <c r="G166" s="134">
        <v>-70000</v>
      </c>
      <c r="H166" s="134">
        <v>-100000</v>
      </c>
      <c r="I166" s="134">
        <v>-100000</v>
      </c>
      <c r="J166" s="134">
        <v>-100000</v>
      </c>
      <c r="K166" s="134">
        <v>-100000</v>
      </c>
    </row>
    <row r="167" spans="1:11" ht="12.75">
      <c r="A167" s="133">
        <v>20</v>
      </c>
      <c r="B167" s="133" t="s">
        <v>161</v>
      </c>
      <c r="C167" s="133">
        <v>2150</v>
      </c>
      <c r="D167" s="133" t="s">
        <v>163</v>
      </c>
      <c r="E167" s="133">
        <v>1010</v>
      </c>
      <c r="F167" s="133" t="s">
        <v>18</v>
      </c>
      <c r="G167" s="134">
        <v>300000</v>
      </c>
      <c r="H167" s="134">
        <v>349437</v>
      </c>
      <c r="I167" s="134">
        <v>349437</v>
      </c>
      <c r="J167" s="134">
        <v>349437</v>
      </c>
      <c r="K167" s="134">
        <v>349437</v>
      </c>
    </row>
    <row r="168" spans="1:11" ht="12.75">
      <c r="A168" s="133">
        <v>20</v>
      </c>
      <c r="B168" s="133" t="s">
        <v>161</v>
      </c>
      <c r="C168" s="133">
        <v>2150</v>
      </c>
      <c r="D168" s="133" t="s">
        <v>163</v>
      </c>
      <c r="E168" s="133">
        <v>1090</v>
      </c>
      <c r="F168" s="133" t="s">
        <v>1</v>
      </c>
      <c r="G168" s="134">
        <v>37500</v>
      </c>
      <c r="H168" s="134">
        <v>51778</v>
      </c>
      <c r="I168" s="134">
        <v>51778</v>
      </c>
      <c r="J168" s="134">
        <v>51778</v>
      </c>
      <c r="K168" s="134">
        <v>51778</v>
      </c>
    </row>
    <row r="169" spans="1:11" ht="12.75">
      <c r="A169" s="133">
        <v>20</v>
      </c>
      <c r="B169" s="133" t="s">
        <v>161</v>
      </c>
      <c r="C169" s="133">
        <v>2150</v>
      </c>
      <c r="D169" s="133" t="s">
        <v>163</v>
      </c>
      <c r="E169" s="133">
        <v>1099</v>
      </c>
      <c r="F169" s="133" t="s">
        <v>2</v>
      </c>
      <c r="G169" s="134">
        <v>17213</v>
      </c>
      <c r="H169" s="134">
        <v>20462</v>
      </c>
      <c r="I169" s="134">
        <v>20462</v>
      </c>
      <c r="J169" s="134">
        <v>20462</v>
      </c>
      <c r="K169" s="134">
        <v>20462</v>
      </c>
    </row>
    <row r="170" spans="1:11" ht="12.75">
      <c r="A170" s="133">
        <v>20</v>
      </c>
      <c r="B170" s="133" t="s">
        <v>161</v>
      </c>
      <c r="C170" s="133">
        <v>2150</v>
      </c>
      <c r="D170" s="133" t="s">
        <v>163</v>
      </c>
      <c r="E170" s="133">
        <v>1106</v>
      </c>
      <c r="F170" s="133" t="s">
        <v>59</v>
      </c>
      <c r="G170" s="134">
        <v>10000</v>
      </c>
      <c r="H170" s="134">
        <v>10000</v>
      </c>
      <c r="I170" s="134">
        <v>10000</v>
      </c>
      <c r="J170" s="134">
        <v>10000</v>
      </c>
      <c r="K170" s="134">
        <v>10000</v>
      </c>
    </row>
    <row r="171" spans="1:11" ht="12.75">
      <c r="A171" s="133">
        <v>20</v>
      </c>
      <c r="B171" s="133" t="s">
        <v>161</v>
      </c>
      <c r="C171" s="133">
        <v>2150</v>
      </c>
      <c r="D171" s="133" t="s">
        <v>163</v>
      </c>
      <c r="E171" s="133">
        <v>1115</v>
      </c>
      <c r="F171" s="133" t="s">
        <v>4</v>
      </c>
      <c r="G171" s="134">
        <v>3000</v>
      </c>
      <c r="H171" s="134">
        <v>5000</v>
      </c>
      <c r="I171" s="134">
        <v>5000</v>
      </c>
      <c r="J171" s="134">
        <v>5000</v>
      </c>
      <c r="K171" s="134">
        <v>5000</v>
      </c>
    </row>
    <row r="172" spans="1:11" ht="12.75">
      <c r="A172" s="133">
        <v>20</v>
      </c>
      <c r="B172" s="133" t="s">
        <v>161</v>
      </c>
      <c r="C172" s="133">
        <v>2150</v>
      </c>
      <c r="D172" s="133" t="s">
        <v>163</v>
      </c>
      <c r="E172" s="133">
        <v>1120</v>
      </c>
      <c r="F172" s="133" t="s">
        <v>31</v>
      </c>
      <c r="G172" s="134">
        <v>3000</v>
      </c>
      <c r="H172" s="134">
        <v>3000</v>
      </c>
      <c r="I172" s="134">
        <v>3000</v>
      </c>
      <c r="J172" s="134">
        <v>3000</v>
      </c>
      <c r="K172" s="134">
        <v>3000</v>
      </c>
    </row>
    <row r="173" spans="1:11" ht="12.75">
      <c r="A173" s="133">
        <v>20</v>
      </c>
      <c r="B173" s="133" t="s">
        <v>161</v>
      </c>
      <c r="C173" s="133">
        <v>2150</v>
      </c>
      <c r="D173" s="133" t="s">
        <v>163</v>
      </c>
      <c r="E173" s="133">
        <v>1605</v>
      </c>
      <c r="F173" s="133" t="s">
        <v>75</v>
      </c>
      <c r="G173" s="134">
        <v>-115000</v>
      </c>
      <c r="H173" s="134">
        <v>-115000</v>
      </c>
      <c r="I173" s="134">
        <v>-115000</v>
      </c>
      <c r="J173" s="134">
        <v>-115000</v>
      </c>
      <c r="K173" s="134">
        <v>-115000</v>
      </c>
    </row>
    <row r="174" spans="1:11" ht="12.75">
      <c r="A174" s="133">
        <v>20</v>
      </c>
      <c r="B174" s="133" t="s">
        <v>161</v>
      </c>
      <c r="C174" s="133">
        <v>2220</v>
      </c>
      <c r="D174" s="133" t="s">
        <v>164</v>
      </c>
      <c r="E174" s="133">
        <v>1120</v>
      </c>
      <c r="F174" s="133" t="s">
        <v>31</v>
      </c>
      <c r="G174" s="134">
        <v>20000</v>
      </c>
      <c r="H174" s="134">
        <v>20000</v>
      </c>
      <c r="I174" s="134">
        <v>20000</v>
      </c>
      <c r="J174" s="134">
        <v>20000</v>
      </c>
      <c r="K174" s="134">
        <v>20000</v>
      </c>
    </row>
    <row r="175" spans="1:11" ht="12.75">
      <c r="A175" s="133">
        <v>20</v>
      </c>
      <c r="B175" s="133" t="s">
        <v>161</v>
      </c>
      <c r="C175" s="133">
        <v>2220</v>
      </c>
      <c r="D175" s="133" t="s">
        <v>164</v>
      </c>
      <c r="E175" s="133">
        <v>1171</v>
      </c>
      <c r="F175" s="133" t="s">
        <v>76</v>
      </c>
      <c r="G175" s="134">
        <v>140000</v>
      </c>
      <c r="H175" s="134">
        <v>160000</v>
      </c>
      <c r="I175" s="134">
        <v>160000</v>
      </c>
      <c r="J175" s="134">
        <v>160000</v>
      </c>
      <c r="K175" s="134">
        <v>160000</v>
      </c>
    </row>
    <row r="176" spans="1:11" ht="12.75">
      <c r="A176" s="133">
        <v>20</v>
      </c>
      <c r="B176" s="133" t="s">
        <v>161</v>
      </c>
      <c r="C176" s="133">
        <v>2220</v>
      </c>
      <c r="D176" s="133" t="s">
        <v>164</v>
      </c>
      <c r="E176" s="133">
        <v>1180</v>
      </c>
      <c r="F176" s="133" t="s">
        <v>63</v>
      </c>
      <c r="G176" s="134">
        <v>390000</v>
      </c>
      <c r="H176" s="134">
        <v>390000</v>
      </c>
      <c r="I176" s="134">
        <v>390000</v>
      </c>
      <c r="J176" s="134">
        <v>300000</v>
      </c>
      <c r="K176" s="134">
        <v>300000</v>
      </c>
    </row>
    <row r="177" spans="1:11" ht="12.75">
      <c r="A177" s="133">
        <v>20</v>
      </c>
      <c r="B177" s="133" t="s">
        <v>161</v>
      </c>
      <c r="C177" s="133">
        <v>2220</v>
      </c>
      <c r="D177" s="133" t="s">
        <v>164</v>
      </c>
      <c r="E177" s="133">
        <v>1196</v>
      </c>
      <c r="F177" s="133" t="s">
        <v>77</v>
      </c>
      <c r="G177" s="134">
        <v>20000</v>
      </c>
      <c r="H177" s="134">
        <v>20000</v>
      </c>
      <c r="I177" s="134">
        <v>20000</v>
      </c>
      <c r="J177" s="134">
        <v>20000</v>
      </c>
      <c r="K177" s="134">
        <v>20000</v>
      </c>
    </row>
    <row r="178" spans="1:11" ht="12.75">
      <c r="A178" s="133">
        <v>20</v>
      </c>
      <c r="B178" s="133" t="s">
        <v>161</v>
      </c>
      <c r="C178" s="133">
        <v>2220</v>
      </c>
      <c r="D178" s="133" t="s">
        <v>164</v>
      </c>
      <c r="E178" s="133">
        <v>1230</v>
      </c>
      <c r="F178" s="133" t="s">
        <v>78</v>
      </c>
      <c r="G178" s="134">
        <v>30000</v>
      </c>
      <c r="H178" s="134">
        <v>30000</v>
      </c>
      <c r="I178" s="134">
        <v>30000</v>
      </c>
      <c r="J178" s="134">
        <v>30000</v>
      </c>
      <c r="K178" s="134">
        <v>30000</v>
      </c>
    </row>
    <row r="179" spans="1:11" ht="12.75">
      <c r="A179" s="133">
        <v>20</v>
      </c>
      <c r="B179" s="133" t="s">
        <v>161</v>
      </c>
      <c r="C179" s="133">
        <v>2220</v>
      </c>
      <c r="D179" s="133" t="s">
        <v>164</v>
      </c>
      <c r="E179" s="133">
        <v>1231</v>
      </c>
      <c r="F179" s="133" t="s">
        <v>79</v>
      </c>
      <c r="G179" s="134">
        <v>3000</v>
      </c>
      <c r="H179" s="134">
        <v>3000</v>
      </c>
      <c r="I179" s="134">
        <v>3000</v>
      </c>
      <c r="J179" s="134">
        <v>3000</v>
      </c>
      <c r="K179" s="134">
        <v>3000</v>
      </c>
    </row>
    <row r="180" spans="1:11" ht="12.75">
      <c r="A180" s="133">
        <v>20</v>
      </c>
      <c r="B180" s="133" t="s">
        <v>161</v>
      </c>
      <c r="C180" s="133">
        <v>2220</v>
      </c>
      <c r="D180" s="133" t="s">
        <v>164</v>
      </c>
      <c r="E180" s="133">
        <v>1250</v>
      </c>
      <c r="F180" s="133" t="s">
        <v>80</v>
      </c>
      <c r="G180" s="134">
        <v>4000</v>
      </c>
      <c r="H180" s="134">
        <v>4000</v>
      </c>
      <c r="I180" s="134">
        <v>4000</v>
      </c>
      <c r="J180" s="134">
        <v>4000</v>
      </c>
      <c r="K180" s="134">
        <v>4000</v>
      </c>
    </row>
    <row r="181" spans="1:11" ht="12.75">
      <c r="A181" s="133">
        <v>20</v>
      </c>
      <c r="B181" s="133" t="s">
        <v>161</v>
      </c>
      <c r="C181" s="133">
        <v>2220</v>
      </c>
      <c r="D181" s="133" t="s">
        <v>164</v>
      </c>
      <c r="E181" s="133">
        <v>1261</v>
      </c>
      <c r="F181" s="133" t="s">
        <v>81</v>
      </c>
      <c r="G181" s="134">
        <v>660000</v>
      </c>
      <c r="H181" s="134">
        <v>606795</v>
      </c>
      <c r="I181" s="134">
        <v>606795</v>
      </c>
      <c r="J181" s="134">
        <v>606795</v>
      </c>
      <c r="K181" s="134">
        <v>606795</v>
      </c>
    </row>
    <row r="182" spans="1:11" ht="12.75">
      <c r="A182" s="133">
        <v>20</v>
      </c>
      <c r="B182" s="133" t="s">
        <v>161</v>
      </c>
      <c r="C182" s="133">
        <v>2220</v>
      </c>
      <c r="D182" s="133" t="s">
        <v>164</v>
      </c>
      <c r="E182" s="133">
        <v>1262</v>
      </c>
      <c r="F182" s="133" t="s">
        <v>82</v>
      </c>
      <c r="G182" s="134">
        <v>120000</v>
      </c>
      <c r="H182" s="134">
        <v>127104</v>
      </c>
      <c r="I182" s="134">
        <v>127104</v>
      </c>
      <c r="J182" s="134">
        <v>127104</v>
      </c>
      <c r="K182" s="134">
        <v>127104</v>
      </c>
    </row>
    <row r="183" spans="1:11" ht="12.75">
      <c r="A183" s="133">
        <v>20</v>
      </c>
      <c r="B183" s="133" t="s">
        <v>161</v>
      </c>
      <c r="C183" s="133">
        <v>2220</v>
      </c>
      <c r="D183" s="133" t="s">
        <v>164</v>
      </c>
      <c r="E183" s="133">
        <v>1690</v>
      </c>
      <c r="F183" s="133" t="s">
        <v>83</v>
      </c>
      <c r="G183" s="134">
        <v>-70000</v>
      </c>
      <c r="H183" s="134">
        <v>-70000</v>
      </c>
      <c r="I183" s="134">
        <f>H183*1.01</f>
        <v>-70700</v>
      </c>
      <c r="J183" s="134">
        <f>I183*1.01</f>
        <v>-71407</v>
      </c>
      <c r="K183" s="134">
        <f>J183*1.01</f>
        <v>-72121.07</v>
      </c>
    </row>
    <row r="184" spans="1:11" ht="12.75">
      <c r="A184" s="133">
        <v>20</v>
      </c>
      <c r="B184" s="133" t="s">
        <v>161</v>
      </c>
      <c r="C184" s="133">
        <v>2220</v>
      </c>
      <c r="D184" s="133" t="s">
        <v>164</v>
      </c>
      <c r="E184" s="133">
        <v>1790</v>
      </c>
      <c r="F184" s="133" t="s">
        <v>53</v>
      </c>
      <c r="G184" s="134">
        <v>-100000</v>
      </c>
      <c r="H184" s="134">
        <v>-100000</v>
      </c>
      <c r="I184" s="134">
        <v>-100000</v>
      </c>
      <c r="J184" s="134">
        <v>-100000</v>
      </c>
      <c r="K184" s="134">
        <v>-100000</v>
      </c>
    </row>
    <row r="185" spans="1:11" ht="12.75">
      <c r="A185" s="133">
        <v>20</v>
      </c>
      <c r="B185" s="133" t="s">
        <v>161</v>
      </c>
      <c r="C185" s="133">
        <v>2223</v>
      </c>
      <c r="D185" s="133" t="s">
        <v>165</v>
      </c>
      <c r="E185" s="133">
        <v>1011</v>
      </c>
      <c r="F185" s="133" t="s">
        <v>54</v>
      </c>
      <c r="G185" s="134">
        <v>100000</v>
      </c>
      <c r="H185" s="134">
        <v>0</v>
      </c>
      <c r="I185" s="134">
        <v>0</v>
      </c>
      <c r="J185" s="134">
        <v>0</v>
      </c>
      <c r="K185" s="134">
        <v>0</v>
      </c>
    </row>
    <row r="186" spans="1:11" ht="12.75">
      <c r="A186" s="133">
        <v>20</v>
      </c>
      <c r="B186" s="133" t="s">
        <v>161</v>
      </c>
      <c r="C186" s="133">
        <v>2223</v>
      </c>
      <c r="D186" s="133" t="s">
        <v>165</v>
      </c>
      <c r="E186" s="133">
        <v>1107</v>
      </c>
      <c r="F186" s="133" t="s">
        <v>60</v>
      </c>
      <c r="G186" s="134">
        <v>40000</v>
      </c>
      <c r="H186" s="134">
        <v>20000</v>
      </c>
      <c r="I186" s="134">
        <v>20000</v>
      </c>
      <c r="J186" s="134">
        <v>20000</v>
      </c>
      <c r="K186" s="134">
        <v>20000</v>
      </c>
    </row>
    <row r="187" spans="1:11" ht="12.75">
      <c r="A187" s="133">
        <v>21</v>
      </c>
      <c r="B187" s="133" t="s">
        <v>166</v>
      </c>
      <c r="C187" s="133">
        <v>1217</v>
      </c>
      <c r="D187" s="133" t="s">
        <v>407</v>
      </c>
      <c r="E187" s="133">
        <v>1488</v>
      </c>
      <c r="F187" s="133" t="s">
        <v>407</v>
      </c>
      <c r="G187" s="134">
        <v>0</v>
      </c>
      <c r="H187" s="134">
        <v>0</v>
      </c>
      <c r="I187" s="134">
        <v>-71498</v>
      </c>
      <c r="J187" s="134">
        <v>-71498</v>
      </c>
      <c r="K187" s="134">
        <v>-71498</v>
      </c>
    </row>
    <row r="188" spans="1:11" ht="12.75">
      <c r="A188" s="133">
        <v>21</v>
      </c>
      <c r="B188" s="133" t="s">
        <v>166</v>
      </c>
      <c r="C188" s="133">
        <v>2010</v>
      </c>
      <c r="D188" s="133" t="s">
        <v>167</v>
      </c>
      <c r="E188" s="133">
        <v>1010</v>
      </c>
      <c r="F188" s="133" t="s">
        <v>18</v>
      </c>
      <c r="G188" s="134">
        <v>2770016</v>
      </c>
      <c r="H188" s="134">
        <v>2826000</v>
      </c>
      <c r="I188" s="134">
        <v>2826000</v>
      </c>
      <c r="J188" s="134">
        <v>2826000</v>
      </c>
      <c r="K188" s="134">
        <v>2826000</v>
      </c>
    </row>
    <row r="189" spans="1:11" ht="12.75">
      <c r="A189" s="133">
        <v>21</v>
      </c>
      <c r="B189" s="133" t="s">
        <v>166</v>
      </c>
      <c r="C189" s="133">
        <v>2010</v>
      </c>
      <c r="D189" s="133" t="s">
        <v>167</v>
      </c>
      <c r="E189" s="133">
        <v>1020</v>
      </c>
      <c r="F189" s="133" t="s">
        <v>56</v>
      </c>
      <c r="G189" s="134">
        <v>66000</v>
      </c>
      <c r="H189" s="134">
        <v>50000</v>
      </c>
      <c r="I189" s="134">
        <v>50000</v>
      </c>
      <c r="J189" s="134">
        <v>50000</v>
      </c>
      <c r="K189" s="134">
        <v>50000</v>
      </c>
    </row>
    <row r="190" spans="1:11" ht="12.75">
      <c r="A190" s="133">
        <v>21</v>
      </c>
      <c r="B190" s="133" t="s">
        <v>166</v>
      </c>
      <c r="C190" s="133">
        <v>2010</v>
      </c>
      <c r="D190" s="133" t="s">
        <v>167</v>
      </c>
      <c r="E190" s="133">
        <v>1030</v>
      </c>
      <c r="F190" s="133" t="s">
        <v>84</v>
      </c>
      <c r="G190" s="134">
        <v>20000</v>
      </c>
      <c r="H190" s="134">
        <v>20000</v>
      </c>
      <c r="I190" s="134">
        <v>20000</v>
      </c>
      <c r="J190" s="134">
        <v>20000</v>
      </c>
      <c r="K190" s="134">
        <v>20000</v>
      </c>
    </row>
    <row r="191" spans="1:11" ht="12.75">
      <c r="A191" s="133">
        <v>21</v>
      </c>
      <c r="B191" s="133" t="s">
        <v>166</v>
      </c>
      <c r="C191" s="133">
        <v>2010</v>
      </c>
      <c r="D191" s="133" t="s">
        <v>167</v>
      </c>
      <c r="E191" s="133">
        <v>1090</v>
      </c>
      <c r="F191" s="133" t="s">
        <v>1</v>
      </c>
      <c r="G191" s="134">
        <v>357002</v>
      </c>
      <c r="H191" s="134">
        <v>415000</v>
      </c>
      <c r="I191" s="134">
        <v>415000</v>
      </c>
      <c r="J191" s="134">
        <v>415000</v>
      </c>
      <c r="K191" s="134">
        <v>415000</v>
      </c>
    </row>
    <row r="192" spans="1:11" ht="12.75">
      <c r="A192" s="133">
        <v>21</v>
      </c>
      <c r="B192" s="133" t="s">
        <v>166</v>
      </c>
      <c r="C192" s="133">
        <v>2010</v>
      </c>
      <c r="D192" s="133" t="s">
        <v>167</v>
      </c>
      <c r="E192" s="133">
        <v>1099</v>
      </c>
      <c r="F192" s="133" t="s">
        <v>2</v>
      </c>
      <c r="G192" s="134">
        <v>163864</v>
      </c>
      <c r="H192" s="134">
        <v>164000</v>
      </c>
      <c r="I192" s="134">
        <v>164000</v>
      </c>
      <c r="J192" s="134">
        <v>164000</v>
      </c>
      <c r="K192" s="134">
        <v>164000</v>
      </c>
    </row>
    <row r="193" spans="1:11" ht="12.75">
      <c r="A193" s="133">
        <v>21</v>
      </c>
      <c r="B193" s="133" t="s">
        <v>166</v>
      </c>
      <c r="C193" s="133">
        <v>2010</v>
      </c>
      <c r="D193" s="133" t="s">
        <v>167</v>
      </c>
      <c r="E193" s="133">
        <v>1100</v>
      </c>
      <c r="F193" s="133" t="s">
        <v>15</v>
      </c>
      <c r="G193" s="134">
        <v>15000</v>
      </c>
      <c r="H193" s="134">
        <v>15000</v>
      </c>
      <c r="I193" s="134">
        <v>15000</v>
      </c>
      <c r="J193" s="134">
        <v>15000</v>
      </c>
      <c r="K193" s="134">
        <v>15000</v>
      </c>
    </row>
    <row r="194" spans="1:11" ht="12.75">
      <c r="A194" s="133">
        <v>21</v>
      </c>
      <c r="B194" s="133" t="s">
        <v>166</v>
      </c>
      <c r="C194" s="133">
        <v>2010</v>
      </c>
      <c r="D194" s="133" t="s">
        <v>167</v>
      </c>
      <c r="E194" s="133">
        <v>1102</v>
      </c>
      <c r="F194" s="133" t="s">
        <v>3</v>
      </c>
      <c r="G194" s="134">
        <v>10000</v>
      </c>
      <c r="H194" s="134">
        <v>10000</v>
      </c>
      <c r="I194" s="134">
        <v>10000</v>
      </c>
      <c r="J194" s="134">
        <v>10000</v>
      </c>
      <c r="K194" s="134">
        <v>10000</v>
      </c>
    </row>
    <row r="195" spans="1:11" ht="12.75">
      <c r="A195" s="133">
        <v>21</v>
      </c>
      <c r="B195" s="133" t="s">
        <v>166</v>
      </c>
      <c r="C195" s="133">
        <v>2010</v>
      </c>
      <c r="D195" s="133" t="s">
        <v>167</v>
      </c>
      <c r="E195" s="133">
        <v>1105</v>
      </c>
      <c r="F195" s="133" t="s">
        <v>85</v>
      </c>
      <c r="G195" s="134">
        <v>33120</v>
      </c>
      <c r="H195" s="134">
        <v>40000</v>
      </c>
      <c r="I195" s="134">
        <v>40000</v>
      </c>
      <c r="J195" s="134">
        <v>40000</v>
      </c>
      <c r="K195" s="134">
        <v>40000</v>
      </c>
    </row>
    <row r="196" spans="1:11" ht="12.75">
      <c r="A196" s="133">
        <v>21</v>
      </c>
      <c r="B196" s="133" t="s">
        <v>166</v>
      </c>
      <c r="C196" s="133">
        <v>2010</v>
      </c>
      <c r="D196" s="133" t="s">
        <v>167</v>
      </c>
      <c r="E196" s="133">
        <v>1115</v>
      </c>
      <c r="F196" s="133" t="s">
        <v>4</v>
      </c>
      <c r="G196" s="134">
        <v>85000</v>
      </c>
      <c r="H196" s="134">
        <v>85000</v>
      </c>
      <c r="I196" s="134">
        <v>85000</v>
      </c>
      <c r="J196" s="134">
        <v>85000</v>
      </c>
      <c r="K196" s="134">
        <v>85000</v>
      </c>
    </row>
    <row r="197" spans="1:11" ht="12.75">
      <c r="A197" s="133">
        <v>21</v>
      </c>
      <c r="B197" s="133" t="s">
        <v>166</v>
      </c>
      <c r="C197" s="133">
        <v>2010</v>
      </c>
      <c r="D197" s="133" t="s">
        <v>167</v>
      </c>
      <c r="E197" s="133">
        <v>1120</v>
      </c>
      <c r="F197" s="133" t="s">
        <v>31</v>
      </c>
      <c r="G197" s="134">
        <v>20000</v>
      </c>
      <c r="H197" s="134">
        <v>30000</v>
      </c>
      <c r="I197" s="134">
        <v>30000</v>
      </c>
      <c r="J197" s="134">
        <v>30000</v>
      </c>
      <c r="K197" s="134">
        <v>30000</v>
      </c>
    </row>
    <row r="198" spans="1:11" ht="12.75">
      <c r="A198" s="133">
        <v>21</v>
      </c>
      <c r="B198" s="133" t="s">
        <v>166</v>
      </c>
      <c r="C198" s="133">
        <v>2010</v>
      </c>
      <c r="D198" s="133" t="s">
        <v>167</v>
      </c>
      <c r="E198" s="133">
        <v>1130</v>
      </c>
      <c r="F198" s="133" t="s">
        <v>16</v>
      </c>
      <c r="G198" s="134">
        <v>1000</v>
      </c>
      <c r="H198" s="134">
        <v>1000</v>
      </c>
      <c r="I198" s="134">
        <v>1000</v>
      </c>
      <c r="J198" s="134">
        <v>1000</v>
      </c>
      <c r="K198" s="134">
        <v>1000</v>
      </c>
    </row>
    <row r="199" spans="1:11" ht="12.75">
      <c r="A199" s="133">
        <v>21</v>
      </c>
      <c r="B199" s="133" t="s">
        <v>166</v>
      </c>
      <c r="C199" s="133">
        <v>2010</v>
      </c>
      <c r="D199" s="133" t="s">
        <v>167</v>
      </c>
      <c r="E199" s="133">
        <v>1131</v>
      </c>
      <c r="F199" s="133" t="s">
        <v>19</v>
      </c>
      <c r="G199" s="134">
        <v>10000</v>
      </c>
      <c r="H199" s="134">
        <v>10000</v>
      </c>
      <c r="I199" s="134">
        <v>10000</v>
      </c>
      <c r="J199" s="134">
        <v>10000</v>
      </c>
      <c r="K199" s="134">
        <v>10000</v>
      </c>
    </row>
    <row r="200" spans="1:11" ht="12.75">
      <c r="A200" s="133">
        <v>21</v>
      </c>
      <c r="B200" s="133" t="s">
        <v>166</v>
      </c>
      <c r="C200" s="133">
        <v>2010</v>
      </c>
      <c r="D200" s="133" t="s">
        <v>167</v>
      </c>
      <c r="E200" s="133">
        <v>1140</v>
      </c>
      <c r="F200" s="133" t="s">
        <v>5</v>
      </c>
      <c r="G200" s="134">
        <v>20000</v>
      </c>
      <c r="H200" s="134">
        <v>20000</v>
      </c>
      <c r="I200" s="134">
        <v>20000</v>
      </c>
      <c r="J200" s="134">
        <v>20000</v>
      </c>
      <c r="K200" s="134">
        <v>20000</v>
      </c>
    </row>
    <row r="201" spans="1:11" ht="12.75">
      <c r="A201" s="133">
        <v>21</v>
      </c>
      <c r="B201" s="133" t="s">
        <v>166</v>
      </c>
      <c r="C201" s="133">
        <v>2010</v>
      </c>
      <c r="D201" s="133" t="s">
        <v>167</v>
      </c>
      <c r="E201" s="133">
        <v>1150</v>
      </c>
      <c r="F201" s="133" t="s">
        <v>7</v>
      </c>
      <c r="G201" s="134">
        <v>30000</v>
      </c>
      <c r="H201" s="134">
        <v>20000</v>
      </c>
      <c r="I201" s="134">
        <v>20000</v>
      </c>
      <c r="J201" s="134">
        <v>20000</v>
      </c>
      <c r="K201" s="134">
        <v>20000</v>
      </c>
    </row>
    <row r="202" spans="1:11" ht="12.75">
      <c r="A202" s="133">
        <v>21</v>
      </c>
      <c r="B202" s="133" t="s">
        <v>166</v>
      </c>
      <c r="C202" s="133">
        <v>2010</v>
      </c>
      <c r="D202" s="133" t="s">
        <v>167</v>
      </c>
      <c r="E202" s="133">
        <v>1160</v>
      </c>
      <c r="F202" s="133" t="s">
        <v>8</v>
      </c>
      <c r="G202" s="134">
        <v>5000</v>
      </c>
      <c r="H202" s="134">
        <v>5000</v>
      </c>
      <c r="I202" s="134">
        <v>5000</v>
      </c>
      <c r="J202" s="134">
        <v>5000</v>
      </c>
      <c r="K202" s="134">
        <v>5000</v>
      </c>
    </row>
    <row r="203" spans="1:11" ht="12.75">
      <c r="A203" s="133">
        <v>21</v>
      </c>
      <c r="B203" s="133" t="s">
        <v>166</v>
      </c>
      <c r="C203" s="133">
        <v>2010</v>
      </c>
      <c r="D203" s="133" t="s">
        <v>167</v>
      </c>
      <c r="E203" s="133">
        <v>1166</v>
      </c>
      <c r="F203" s="133" t="s">
        <v>86</v>
      </c>
      <c r="G203" s="134">
        <v>3000</v>
      </c>
      <c r="H203" s="134">
        <v>3000</v>
      </c>
      <c r="I203" s="134">
        <v>3000</v>
      </c>
      <c r="J203" s="134">
        <v>3000</v>
      </c>
      <c r="K203" s="134">
        <v>3000</v>
      </c>
    </row>
    <row r="204" spans="1:11" ht="12.75">
      <c r="A204" s="133">
        <v>21</v>
      </c>
      <c r="B204" s="133" t="s">
        <v>166</v>
      </c>
      <c r="C204" s="133">
        <v>2010</v>
      </c>
      <c r="D204" s="133" t="s">
        <v>167</v>
      </c>
      <c r="E204" s="133">
        <v>1172</v>
      </c>
      <c r="F204" s="133" t="s">
        <v>9</v>
      </c>
      <c r="G204" s="134">
        <v>20000</v>
      </c>
      <c r="H204" s="134">
        <v>15000</v>
      </c>
      <c r="I204" s="134">
        <v>15000</v>
      </c>
      <c r="J204" s="134">
        <v>15000</v>
      </c>
      <c r="K204" s="134">
        <v>15000</v>
      </c>
    </row>
    <row r="205" spans="1:11" ht="12.75">
      <c r="A205" s="133">
        <v>21</v>
      </c>
      <c r="B205" s="133" t="s">
        <v>166</v>
      </c>
      <c r="C205" s="133">
        <v>2010</v>
      </c>
      <c r="D205" s="133" t="s">
        <v>167</v>
      </c>
      <c r="E205" s="133">
        <v>1175</v>
      </c>
      <c r="F205" s="133" t="s">
        <v>87</v>
      </c>
      <c r="G205" s="134">
        <v>1000</v>
      </c>
      <c r="H205" s="134">
        <v>1000</v>
      </c>
      <c r="I205" s="134">
        <v>1000</v>
      </c>
      <c r="J205" s="134">
        <v>1000</v>
      </c>
      <c r="K205" s="134">
        <v>1000</v>
      </c>
    </row>
    <row r="206" spans="1:11" ht="12.75">
      <c r="A206" s="133">
        <v>21</v>
      </c>
      <c r="B206" s="133" t="s">
        <v>166</v>
      </c>
      <c r="C206" s="133">
        <v>2010</v>
      </c>
      <c r="D206" s="133" t="s">
        <v>167</v>
      </c>
      <c r="E206" s="133">
        <v>1200</v>
      </c>
      <c r="F206" s="133" t="s">
        <v>22</v>
      </c>
      <c r="G206" s="134">
        <v>20000</v>
      </c>
      <c r="H206" s="134">
        <v>20000</v>
      </c>
      <c r="I206" s="134">
        <v>20000</v>
      </c>
      <c r="J206" s="134">
        <v>20000</v>
      </c>
      <c r="K206" s="134">
        <v>20000</v>
      </c>
    </row>
    <row r="207" spans="1:11" ht="12.75">
      <c r="A207" s="133">
        <v>21</v>
      </c>
      <c r="B207" s="133" t="s">
        <v>166</v>
      </c>
      <c r="C207" s="133">
        <v>2010</v>
      </c>
      <c r="D207" s="133" t="s">
        <v>167</v>
      </c>
      <c r="E207" s="133">
        <v>1290</v>
      </c>
      <c r="F207" s="133" t="s">
        <v>67</v>
      </c>
      <c r="G207" s="134">
        <v>517072</v>
      </c>
      <c r="H207" s="134">
        <v>609309</v>
      </c>
      <c r="I207" s="134">
        <v>609309</v>
      </c>
      <c r="J207" s="134">
        <v>609309</v>
      </c>
      <c r="K207" s="134">
        <v>609309</v>
      </c>
    </row>
    <row r="208" spans="1:11" ht="12.75">
      <c r="A208" s="133">
        <v>21</v>
      </c>
      <c r="B208" s="133" t="s">
        <v>166</v>
      </c>
      <c r="C208" s="133">
        <v>2010</v>
      </c>
      <c r="D208" s="133" t="s">
        <v>167</v>
      </c>
      <c r="E208" s="133">
        <v>1604</v>
      </c>
      <c r="F208" s="133" t="s">
        <v>88</v>
      </c>
      <c r="G208" s="134">
        <v>-1166000</v>
      </c>
      <c r="H208" s="134">
        <v>-1166000</v>
      </c>
      <c r="I208" s="134">
        <v>-1166000</v>
      </c>
      <c r="J208" s="134">
        <v>-1166000</v>
      </c>
      <c r="K208" s="134">
        <v>-1166000</v>
      </c>
    </row>
    <row r="209" spans="1:11" ht="12.75">
      <c r="A209" s="133">
        <v>21</v>
      </c>
      <c r="B209" s="133" t="s">
        <v>166</v>
      </c>
      <c r="C209" s="133">
        <v>2210</v>
      </c>
      <c r="D209" s="133" t="s">
        <v>168</v>
      </c>
      <c r="E209" s="133">
        <v>1120</v>
      </c>
      <c r="F209" s="133" t="s">
        <v>31</v>
      </c>
      <c r="G209" s="134">
        <v>20000</v>
      </c>
      <c r="H209" s="134">
        <v>20000</v>
      </c>
      <c r="I209" s="134">
        <v>20000</v>
      </c>
      <c r="J209" s="134">
        <v>20000</v>
      </c>
      <c r="K209" s="134">
        <v>20000</v>
      </c>
    </row>
    <row r="210" spans="1:11" ht="12.75">
      <c r="A210" s="133">
        <v>21</v>
      </c>
      <c r="B210" s="133" t="s">
        <v>166</v>
      </c>
      <c r="C210" s="133">
        <v>2210</v>
      </c>
      <c r="D210" s="133" t="s">
        <v>168</v>
      </c>
      <c r="E210" s="133">
        <v>1180</v>
      </c>
      <c r="F210" s="133" t="s">
        <v>63</v>
      </c>
      <c r="G210" s="134">
        <v>30000</v>
      </c>
      <c r="H210" s="134">
        <v>30000</v>
      </c>
      <c r="I210" s="134">
        <v>30000</v>
      </c>
      <c r="J210" s="134">
        <v>30000</v>
      </c>
      <c r="K210" s="134">
        <v>30000</v>
      </c>
    </row>
    <row r="211" spans="1:11" ht="12.75">
      <c r="A211" s="133">
        <v>21</v>
      </c>
      <c r="B211" s="133" t="s">
        <v>166</v>
      </c>
      <c r="C211" s="133">
        <v>2210</v>
      </c>
      <c r="D211" s="133" t="s">
        <v>168</v>
      </c>
      <c r="E211" s="133">
        <v>1195</v>
      </c>
      <c r="F211" s="133" t="s">
        <v>21</v>
      </c>
      <c r="G211" s="134">
        <v>3000</v>
      </c>
      <c r="H211" s="134">
        <v>3000</v>
      </c>
      <c r="I211" s="134">
        <v>3000</v>
      </c>
      <c r="J211" s="134">
        <v>3000</v>
      </c>
      <c r="K211" s="134">
        <v>3000</v>
      </c>
    </row>
    <row r="212" spans="1:11" ht="12.75">
      <c r="A212" s="133">
        <v>21</v>
      </c>
      <c r="B212" s="133" t="s">
        <v>166</v>
      </c>
      <c r="C212" s="133">
        <v>2210</v>
      </c>
      <c r="D212" s="133" t="s">
        <v>168</v>
      </c>
      <c r="E212" s="133">
        <v>1196</v>
      </c>
      <c r="F212" s="133" t="s">
        <v>77</v>
      </c>
      <c r="G212" s="134">
        <v>13000</v>
      </c>
      <c r="H212" s="134">
        <v>13000</v>
      </c>
      <c r="I212" s="134">
        <v>13000</v>
      </c>
      <c r="J212" s="134">
        <v>13000</v>
      </c>
      <c r="K212" s="134">
        <v>13000</v>
      </c>
    </row>
    <row r="213" spans="1:11" ht="12.75">
      <c r="A213" s="133">
        <v>21</v>
      </c>
      <c r="B213" s="133" t="s">
        <v>166</v>
      </c>
      <c r="C213" s="133">
        <v>2210</v>
      </c>
      <c r="D213" s="133" t="s">
        <v>168</v>
      </c>
      <c r="E213" s="133">
        <v>1203</v>
      </c>
      <c r="F213" s="133" t="s">
        <v>23</v>
      </c>
      <c r="G213" s="134">
        <v>5000</v>
      </c>
      <c r="H213" s="134">
        <v>5000</v>
      </c>
      <c r="I213" s="134">
        <v>5000</v>
      </c>
      <c r="J213" s="134">
        <v>5000</v>
      </c>
      <c r="K213" s="134">
        <v>5000</v>
      </c>
    </row>
    <row r="214" spans="1:11" ht="12.75">
      <c r="A214" s="133">
        <v>21</v>
      </c>
      <c r="B214" s="133" t="s">
        <v>166</v>
      </c>
      <c r="C214" s="133">
        <v>2210</v>
      </c>
      <c r="D214" s="133" t="s">
        <v>168</v>
      </c>
      <c r="E214" s="133">
        <v>1230</v>
      </c>
      <c r="F214" s="133" t="s">
        <v>78</v>
      </c>
      <c r="G214" s="134">
        <v>9000</v>
      </c>
      <c r="H214" s="134">
        <v>9000</v>
      </c>
      <c r="I214" s="134">
        <v>9000</v>
      </c>
      <c r="J214" s="134">
        <v>9000</v>
      </c>
      <c r="K214" s="134">
        <v>9000</v>
      </c>
    </row>
    <row r="215" spans="1:11" ht="12.75">
      <c r="A215" s="133">
        <v>21</v>
      </c>
      <c r="B215" s="133" t="s">
        <v>166</v>
      </c>
      <c r="C215" s="133">
        <v>2210</v>
      </c>
      <c r="D215" s="133" t="s">
        <v>168</v>
      </c>
      <c r="E215" s="133">
        <v>1231</v>
      </c>
      <c r="F215" s="133" t="s">
        <v>79</v>
      </c>
      <c r="G215" s="134">
        <v>2000</v>
      </c>
      <c r="H215" s="134">
        <v>2000</v>
      </c>
      <c r="I215" s="134">
        <v>2000</v>
      </c>
      <c r="J215" s="134">
        <v>2000</v>
      </c>
      <c r="K215" s="134">
        <v>2000</v>
      </c>
    </row>
    <row r="216" spans="1:11" ht="12.75">
      <c r="A216" s="133">
        <v>21</v>
      </c>
      <c r="B216" s="133" t="s">
        <v>166</v>
      </c>
      <c r="C216" s="133">
        <v>2210</v>
      </c>
      <c r="D216" s="133" t="s">
        <v>168</v>
      </c>
      <c r="E216" s="133">
        <v>1240</v>
      </c>
      <c r="F216" s="133" t="s">
        <v>17</v>
      </c>
      <c r="G216" s="134">
        <v>4000</v>
      </c>
      <c r="H216" s="134">
        <v>4000</v>
      </c>
      <c r="I216" s="134">
        <v>4000</v>
      </c>
      <c r="J216" s="134">
        <v>4000</v>
      </c>
      <c r="K216" s="134">
        <v>4000</v>
      </c>
    </row>
    <row r="217" spans="1:11" ht="12.75">
      <c r="A217" s="133">
        <v>21</v>
      </c>
      <c r="B217" s="133" t="s">
        <v>166</v>
      </c>
      <c r="C217" s="133">
        <v>2210</v>
      </c>
      <c r="D217" s="133" t="s">
        <v>168</v>
      </c>
      <c r="E217" s="133">
        <v>1250</v>
      </c>
      <c r="F217" s="133" t="s">
        <v>80</v>
      </c>
      <c r="G217" s="134">
        <v>5000</v>
      </c>
      <c r="H217" s="134">
        <v>5000</v>
      </c>
      <c r="I217" s="134">
        <v>5000</v>
      </c>
      <c r="J217" s="134">
        <v>5000</v>
      </c>
      <c r="K217" s="134">
        <v>5000</v>
      </c>
    </row>
    <row r="218" spans="1:11" ht="12.75">
      <c r="A218" s="133">
        <v>21</v>
      </c>
      <c r="B218" s="133" t="s">
        <v>166</v>
      </c>
      <c r="C218" s="133">
        <v>2210</v>
      </c>
      <c r="D218" s="133" t="s">
        <v>168</v>
      </c>
      <c r="E218" s="133">
        <v>1261</v>
      </c>
      <c r="F218" s="133" t="s">
        <v>81</v>
      </c>
      <c r="G218" s="134">
        <v>235982</v>
      </c>
      <c r="H218" s="134">
        <v>216959</v>
      </c>
      <c r="I218" s="134">
        <v>216959</v>
      </c>
      <c r="J218" s="134">
        <v>216959</v>
      </c>
      <c r="K218" s="134">
        <v>216959</v>
      </c>
    </row>
    <row r="219" spans="1:11" ht="12.75">
      <c r="A219" s="133">
        <v>21</v>
      </c>
      <c r="B219" s="133" t="s">
        <v>166</v>
      </c>
      <c r="C219" s="133">
        <v>2210</v>
      </c>
      <c r="D219" s="133" t="s">
        <v>168</v>
      </c>
      <c r="E219" s="133">
        <v>1262</v>
      </c>
      <c r="F219" s="133" t="s">
        <v>82</v>
      </c>
      <c r="G219" s="134">
        <v>95000</v>
      </c>
      <c r="H219" s="134">
        <v>100624</v>
      </c>
      <c r="I219" s="134">
        <v>100624</v>
      </c>
      <c r="J219" s="134">
        <v>100624</v>
      </c>
      <c r="K219" s="134">
        <v>100624</v>
      </c>
    </row>
    <row r="220" spans="1:11" ht="12.75">
      <c r="A220" s="133">
        <v>30</v>
      </c>
      <c r="B220" s="133" t="s">
        <v>169</v>
      </c>
      <c r="C220" s="133">
        <v>1217</v>
      </c>
      <c r="D220" s="133" t="s">
        <v>407</v>
      </c>
      <c r="E220" s="133">
        <v>1488</v>
      </c>
      <c r="F220" s="133" t="s">
        <v>407</v>
      </c>
      <c r="G220" s="134">
        <v>0</v>
      </c>
      <c r="H220" s="134">
        <v>0</v>
      </c>
      <c r="I220" s="134">
        <v>-37011</v>
      </c>
      <c r="J220" s="134">
        <v>-37011</v>
      </c>
      <c r="K220" s="134">
        <v>-37011</v>
      </c>
    </row>
    <row r="221" spans="1:11" ht="12.75">
      <c r="A221" s="133">
        <v>30</v>
      </c>
      <c r="B221" s="133" t="s">
        <v>169</v>
      </c>
      <c r="C221" s="133">
        <v>2330</v>
      </c>
      <c r="D221" s="133" t="s">
        <v>170</v>
      </c>
      <c r="E221" s="133">
        <v>1350</v>
      </c>
      <c r="F221" s="133" t="s">
        <v>13</v>
      </c>
      <c r="G221" s="134">
        <v>20000</v>
      </c>
      <c r="H221" s="134">
        <v>70000</v>
      </c>
      <c r="I221" s="134">
        <v>70000</v>
      </c>
      <c r="J221" s="134">
        <v>70000</v>
      </c>
      <c r="K221" s="134">
        <v>70000</v>
      </c>
    </row>
    <row r="222" spans="1:11" ht="12.75">
      <c r="A222" s="133">
        <v>30</v>
      </c>
      <c r="B222" s="133" t="s">
        <v>169</v>
      </c>
      <c r="C222" s="133">
        <v>2330</v>
      </c>
      <c r="D222" s="133" t="s">
        <v>170</v>
      </c>
      <c r="E222" s="133">
        <v>1370</v>
      </c>
      <c r="F222" s="133" t="s">
        <v>11</v>
      </c>
      <c r="G222" s="134">
        <v>45000</v>
      </c>
      <c r="H222" s="134">
        <v>50000</v>
      </c>
      <c r="I222" s="134">
        <v>50000</v>
      </c>
      <c r="J222" s="134">
        <v>50000</v>
      </c>
      <c r="K222" s="134">
        <v>50000</v>
      </c>
    </row>
    <row r="223" spans="1:11" ht="12.75">
      <c r="A223" s="133">
        <v>30</v>
      </c>
      <c r="B223" s="133" t="s">
        <v>169</v>
      </c>
      <c r="C223" s="133">
        <v>2330</v>
      </c>
      <c r="D223" s="133" t="s">
        <v>170</v>
      </c>
      <c r="E223" s="133">
        <v>1470</v>
      </c>
      <c r="F223" s="133" t="s">
        <v>236</v>
      </c>
      <c r="G223" s="134">
        <v>-16000</v>
      </c>
      <c r="H223" s="134">
        <v>10000</v>
      </c>
      <c r="I223" s="134">
        <v>10000</v>
      </c>
      <c r="J223" s="134">
        <v>10000</v>
      </c>
      <c r="K223" s="134">
        <v>10000</v>
      </c>
    </row>
    <row r="224" spans="1:11" ht="12.75">
      <c r="A224" s="133">
        <v>30</v>
      </c>
      <c r="B224" s="133" t="s">
        <v>169</v>
      </c>
      <c r="C224" s="133">
        <v>2330</v>
      </c>
      <c r="D224" s="133" t="s">
        <v>170</v>
      </c>
      <c r="E224" s="133">
        <v>1891</v>
      </c>
      <c r="F224" s="133" t="s">
        <v>89</v>
      </c>
      <c r="G224" s="134">
        <v>0</v>
      </c>
      <c r="H224" s="134">
        <v>-17000</v>
      </c>
      <c r="I224" s="134">
        <v>-17000</v>
      </c>
      <c r="J224" s="134">
        <v>-17000</v>
      </c>
      <c r="K224" s="134">
        <v>-17000</v>
      </c>
    </row>
    <row r="225" spans="1:11" ht="12.75">
      <c r="A225" s="133">
        <v>30</v>
      </c>
      <c r="B225" s="133" t="s">
        <v>169</v>
      </c>
      <c r="C225" s="133">
        <v>2344</v>
      </c>
      <c r="D225" s="133" t="s">
        <v>171</v>
      </c>
      <c r="E225" s="133">
        <v>1050</v>
      </c>
      <c r="F225" s="133" t="s">
        <v>14</v>
      </c>
      <c r="G225" s="134">
        <v>220000</v>
      </c>
      <c r="H225" s="134">
        <v>150000</v>
      </c>
      <c r="I225" s="134">
        <v>150000</v>
      </c>
      <c r="J225" s="134">
        <v>150000</v>
      </c>
      <c r="K225" s="134">
        <v>150000</v>
      </c>
    </row>
    <row r="226" spans="1:11" ht="12.75">
      <c r="A226" s="133">
        <v>30</v>
      </c>
      <c r="B226" s="133" t="s">
        <v>169</v>
      </c>
      <c r="C226" s="133">
        <v>2344</v>
      </c>
      <c r="D226" s="133" t="s">
        <v>171</v>
      </c>
      <c r="E226" s="133">
        <v>1090</v>
      </c>
      <c r="F226" s="133" t="s">
        <v>1</v>
      </c>
      <c r="G226" s="134">
        <v>27500</v>
      </c>
      <c r="H226" s="134">
        <v>17300</v>
      </c>
      <c r="I226" s="134">
        <v>17300</v>
      </c>
      <c r="J226" s="134">
        <v>17300</v>
      </c>
      <c r="K226" s="134">
        <v>17300</v>
      </c>
    </row>
    <row r="227" spans="1:11" ht="12.75">
      <c r="A227" s="133">
        <v>30</v>
      </c>
      <c r="B227" s="133" t="s">
        <v>169</v>
      </c>
      <c r="C227" s="133">
        <v>2344</v>
      </c>
      <c r="D227" s="133" t="s">
        <v>171</v>
      </c>
      <c r="E227" s="133">
        <v>1099</v>
      </c>
      <c r="F227" s="133" t="s">
        <v>2</v>
      </c>
      <c r="G227" s="134">
        <v>12623</v>
      </c>
      <c r="H227" s="134">
        <v>8500</v>
      </c>
      <c r="I227" s="134">
        <v>8500</v>
      </c>
      <c r="J227" s="134">
        <v>8500</v>
      </c>
      <c r="K227" s="134">
        <v>8500</v>
      </c>
    </row>
    <row r="228" spans="1:11" ht="12.75">
      <c r="A228" s="133">
        <v>30</v>
      </c>
      <c r="B228" s="133" t="s">
        <v>169</v>
      </c>
      <c r="C228" s="133">
        <v>2344</v>
      </c>
      <c r="D228" s="133" t="s">
        <v>171</v>
      </c>
      <c r="E228" s="133">
        <v>1160</v>
      </c>
      <c r="F228" s="133" t="s">
        <v>237</v>
      </c>
      <c r="G228" s="134">
        <v>0</v>
      </c>
      <c r="H228" s="134">
        <v>10000</v>
      </c>
      <c r="I228" s="134">
        <v>10000</v>
      </c>
      <c r="J228" s="134">
        <v>10000</v>
      </c>
      <c r="K228" s="134">
        <v>10000</v>
      </c>
    </row>
    <row r="229" spans="1:11" ht="12.75">
      <c r="A229" s="133">
        <v>30</v>
      </c>
      <c r="B229" s="133" t="s">
        <v>169</v>
      </c>
      <c r="C229" s="133">
        <v>2420</v>
      </c>
      <c r="D229" s="133" t="s">
        <v>172</v>
      </c>
      <c r="E229" s="133">
        <v>1010</v>
      </c>
      <c r="F229" s="133" t="s">
        <v>18</v>
      </c>
      <c r="G229" s="134">
        <v>386100</v>
      </c>
      <c r="H229" s="134">
        <v>357000</v>
      </c>
      <c r="I229" s="134">
        <v>357000</v>
      </c>
      <c r="J229" s="134">
        <v>357000</v>
      </c>
      <c r="K229" s="134">
        <v>357000</v>
      </c>
    </row>
    <row r="230" spans="1:11" ht="12.75">
      <c r="A230" s="133">
        <v>30</v>
      </c>
      <c r="B230" s="133" t="s">
        <v>169</v>
      </c>
      <c r="C230" s="133">
        <v>2420</v>
      </c>
      <c r="D230" s="133" t="s">
        <v>172</v>
      </c>
      <c r="E230" s="133">
        <v>1050</v>
      </c>
      <c r="F230" s="133" t="s">
        <v>14</v>
      </c>
      <c r="G230" s="134">
        <v>0</v>
      </c>
      <c r="H230" s="134">
        <v>216000</v>
      </c>
      <c r="I230" s="134">
        <v>0</v>
      </c>
      <c r="J230" s="134">
        <v>0</v>
      </c>
      <c r="K230" s="134">
        <v>0</v>
      </c>
    </row>
    <row r="231" spans="1:11" ht="12.75">
      <c r="A231" s="133">
        <v>30</v>
      </c>
      <c r="B231" s="133" t="s">
        <v>169</v>
      </c>
      <c r="C231" s="133">
        <v>2420</v>
      </c>
      <c r="D231" s="133" t="s">
        <v>172</v>
      </c>
      <c r="E231" s="133">
        <v>1090</v>
      </c>
      <c r="F231" s="133" t="s">
        <v>1</v>
      </c>
      <c r="G231" s="134">
        <v>48263</v>
      </c>
      <c r="H231" s="134">
        <v>63000</v>
      </c>
      <c r="I231" s="134">
        <v>41000</v>
      </c>
      <c r="J231" s="134">
        <v>41000</v>
      </c>
      <c r="K231" s="134">
        <v>41000</v>
      </c>
    </row>
    <row r="232" spans="1:11" ht="12.75">
      <c r="A232" s="133">
        <v>30</v>
      </c>
      <c r="B232" s="133" t="s">
        <v>169</v>
      </c>
      <c r="C232" s="133">
        <v>2420</v>
      </c>
      <c r="D232" s="133" t="s">
        <v>172</v>
      </c>
      <c r="E232" s="133">
        <v>1092</v>
      </c>
      <c r="F232" s="133" t="s">
        <v>90</v>
      </c>
      <c r="G232" s="134">
        <v>22152</v>
      </c>
      <c r="H232" s="134">
        <v>22152</v>
      </c>
      <c r="I232" s="134">
        <v>22152</v>
      </c>
      <c r="J232" s="134">
        <v>22152</v>
      </c>
      <c r="K232" s="134">
        <v>22152</v>
      </c>
    </row>
    <row r="233" spans="1:11" ht="12.75">
      <c r="A233" s="133">
        <v>30</v>
      </c>
      <c r="B233" s="133" t="s">
        <v>169</v>
      </c>
      <c r="C233" s="133">
        <v>2420</v>
      </c>
      <c r="D233" s="133" t="s">
        <v>172</v>
      </c>
      <c r="E233" s="133">
        <v>1099</v>
      </c>
      <c r="F233" s="133" t="s">
        <v>2</v>
      </c>
      <c r="G233" s="134">
        <v>6000</v>
      </c>
      <c r="H233" s="134">
        <v>32000</v>
      </c>
      <c r="I233" s="134">
        <v>20300</v>
      </c>
      <c r="J233" s="134">
        <v>20300</v>
      </c>
      <c r="K233" s="134">
        <v>20300</v>
      </c>
    </row>
    <row r="234" spans="1:11" ht="12.75">
      <c r="A234" s="133">
        <v>30</v>
      </c>
      <c r="B234" s="133" t="s">
        <v>169</v>
      </c>
      <c r="C234" s="133">
        <v>2420</v>
      </c>
      <c r="D234" s="133" t="s">
        <v>172</v>
      </c>
      <c r="E234" s="133">
        <v>1100</v>
      </c>
      <c r="F234" s="133" t="s">
        <v>15</v>
      </c>
      <c r="G234" s="134">
        <v>3000</v>
      </c>
      <c r="H234" s="134">
        <v>10000</v>
      </c>
      <c r="I234" s="134">
        <v>10000</v>
      </c>
      <c r="J234" s="134">
        <v>10000</v>
      </c>
      <c r="K234" s="134">
        <v>10000</v>
      </c>
    </row>
    <row r="235" spans="1:11" ht="12.75">
      <c r="A235" s="133">
        <v>30</v>
      </c>
      <c r="B235" s="133" t="s">
        <v>169</v>
      </c>
      <c r="C235" s="133">
        <v>2420</v>
      </c>
      <c r="D235" s="133" t="s">
        <v>172</v>
      </c>
      <c r="E235" s="133">
        <v>1102</v>
      </c>
      <c r="F235" s="133" t="s">
        <v>3</v>
      </c>
      <c r="G235" s="134">
        <v>1000</v>
      </c>
      <c r="H235" s="134">
        <v>5000</v>
      </c>
      <c r="I235" s="134">
        <v>5000</v>
      </c>
      <c r="J235" s="134">
        <v>5000</v>
      </c>
      <c r="K235" s="134">
        <v>5000</v>
      </c>
    </row>
    <row r="236" spans="1:11" ht="12.75">
      <c r="A236" s="133">
        <v>30</v>
      </c>
      <c r="B236" s="133" t="s">
        <v>169</v>
      </c>
      <c r="C236" s="133">
        <v>2420</v>
      </c>
      <c r="D236" s="133" t="s">
        <v>172</v>
      </c>
      <c r="E236" s="133">
        <v>1115</v>
      </c>
      <c r="F236" s="133" t="s">
        <v>4</v>
      </c>
      <c r="G236" s="134">
        <v>3000</v>
      </c>
      <c r="H236" s="134">
        <v>2000</v>
      </c>
      <c r="I236" s="134">
        <v>2000</v>
      </c>
      <c r="J236" s="134">
        <v>2000</v>
      </c>
      <c r="K236" s="134">
        <v>2000</v>
      </c>
    </row>
    <row r="237" spans="1:11" ht="12.75">
      <c r="A237" s="133">
        <v>30</v>
      </c>
      <c r="B237" s="133" t="s">
        <v>169</v>
      </c>
      <c r="C237" s="133">
        <v>2420</v>
      </c>
      <c r="D237" s="133" t="s">
        <v>172</v>
      </c>
      <c r="E237" s="133">
        <v>1130</v>
      </c>
      <c r="F237" s="133" t="s">
        <v>238</v>
      </c>
      <c r="G237" s="134">
        <v>0</v>
      </c>
      <c r="H237" s="134">
        <v>10000</v>
      </c>
      <c r="I237" s="134">
        <v>10000</v>
      </c>
      <c r="J237" s="134">
        <v>10000</v>
      </c>
      <c r="K237" s="134">
        <v>10000</v>
      </c>
    </row>
    <row r="238" spans="1:11" ht="12.75">
      <c r="A238" s="133">
        <v>30</v>
      </c>
      <c r="B238" s="133" t="s">
        <v>169</v>
      </c>
      <c r="C238" s="133">
        <v>2420</v>
      </c>
      <c r="D238" s="133" t="s">
        <v>172</v>
      </c>
      <c r="E238" s="133">
        <v>1131</v>
      </c>
      <c r="F238" s="133" t="s">
        <v>19</v>
      </c>
      <c r="G238" s="134">
        <v>20000</v>
      </c>
      <c r="H238" s="134">
        <v>0</v>
      </c>
      <c r="I238" s="134">
        <v>0</v>
      </c>
      <c r="J238" s="134">
        <v>0</v>
      </c>
      <c r="K238" s="134">
        <v>0</v>
      </c>
    </row>
    <row r="239" spans="1:11" ht="12.75">
      <c r="A239" s="133">
        <v>30</v>
      </c>
      <c r="B239" s="133" t="s">
        <v>169</v>
      </c>
      <c r="C239" s="133">
        <v>2420</v>
      </c>
      <c r="D239" s="133" t="s">
        <v>172</v>
      </c>
      <c r="E239" s="133">
        <v>1150</v>
      </c>
      <c r="F239" s="133" t="s">
        <v>7</v>
      </c>
      <c r="G239" s="134">
        <v>5000</v>
      </c>
      <c r="H239" s="134">
        <v>5000</v>
      </c>
      <c r="I239" s="134">
        <v>5000</v>
      </c>
      <c r="J239" s="134">
        <v>5000</v>
      </c>
      <c r="K239" s="134">
        <v>5000</v>
      </c>
    </row>
    <row r="240" spans="1:11" ht="12.75">
      <c r="A240" s="133">
        <v>30</v>
      </c>
      <c r="B240" s="133" t="s">
        <v>169</v>
      </c>
      <c r="C240" s="133">
        <v>2420</v>
      </c>
      <c r="D240" s="133" t="s">
        <v>172</v>
      </c>
      <c r="E240" s="133">
        <v>1160</v>
      </c>
      <c r="F240" s="133" t="s">
        <v>8</v>
      </c>
      <c r="G240" s="134">
        <v>1000</v>
      </c>
      <c r="H240" s="134">
        <v>10000</v>
      </c>
      <c r="I240" s="134">
        <v>10000</v>
      </c>
      <c r="J240" s="134">
        <v>10000</v>
      </c>
      <c r="K240" s="134">
        <v>10000</v>
      </c>
    </row>
    <row r="241" spans="1:11" ht="12.75">
      <c r="A241" s="133">
        <v>30</v>
      </c>
      <c r="B241" s="133" t="s">
        <v>169</v>
      </c>
      <c r="C241" s="133">
        <v>2420</v>
      </c>
      <c r="D241" s="133" t="s">
        <v>172</v>
      </c>
      <c r="E241" s="133">
        <v>1165</v>
      </c>
      <c r="F241" s="133" t="s">
        <v>20</v>
      </c>
      <c r="G241" s="134">
        <v>2000</v>
      </c>
      <c r="H241" s="134">
        <v>2000</v>
      </c>
      <c r="I241" s="134">
        <v>2000</v>
      </c>
      <c r="J241" s="134">
        <v>2000</v>
      </c>
      <c r="K241" s="134">
        <v>2000</v>
      </c>
    </row>
    <row r="242" spans="1:11" ht="12.75">
      <c r="A242" s="133">
        <v>30</v>
      </c>
      <c r="B242" s="133" t="s">
        <v>169</v>
      </c>
      <c r="C242" s="133">
        <v>2420</v>
      </c>
      <c r="D242" s="133" t="s">
        <v>172</v>
      </c>
      <c r="E242" s="133">
        <v>1166</v>
      </c>
      <c r="F242" s="133" t="s">
        <v>86</v>
      </c>
      <c r="G242" s="134">
        <v>18000</v>
      </c>
      <c r="H242" s="134">
        <v>2000</v>
      </c>
      <c r="I242" s="134">
        <v>2000</v>
      </c>
      <c r="J242" s="134">
        <v>2000</v>
      </c>
      <c r="K242" s="134">
        <v>2000</v>
      </c>
    </row>
    <row r="243" spans="1:11" ht="12.75">
      <c r="A243" s="133">
        <v>30</v>
      </c>
      <c r="B243" s="133" t="s">
        <v>169</v>
      </c>
      <c r="C243" s="133">
        <v>2420</v>
      </c>
      <c r="D243" s="133" t="s">
        <v>172</v>
      </c>
      <c r="E243" s="133">
        <v>1172</v>
      </c>
      <c r="F243" s="133" t="s">
        <v>9</v>
      </c>
      <c r="G243" s="134">
        <v>4000</v>
      </c>
      <c r="H243" s="134">
        <v>25000</v>
      </c>
      <c r="I243" s="134">
        <v>25000</v>
      </c>
      <c r="J243" s="134">
        <v>25000</v>
      </c>
      <c r="K243" s="134">
        <v>25000</v>
      </c>
    </row>
    <row r="244" spans="1:11" ht="12.75">
      <c r="A244" s="133">
        <v>30</v>
      </c>
      <c r="B244" s="133" t="s">
        <v>169</v>
      </c>
      <c r="C244" s="133">
        <v>2420</v>
      </c>
      <c r="D244" s="133" t="s">
        <v>172</v>
      </c>
      <c r="E244" s="133">
        <v>1195</v>
      </c>
      <c r="F244" s="133" t="s">
        <v>21</v>
      </c>
      <c r="G244" s="134">
        <v>3500</v>
      </c>
      <c r="H244" s="134">
        <v>35000</v>
      </c>
      <c r="I244" s="134">
        <v>35000</v>
      </c>
      <c r="J244" s="134">
        <v>35000</v>
      </c>
      <c r="K244" s="134">
        <v>35000</v>
      </c>
    </row>
    <row r="245" spans="1:11" ht="12.75">
      <c r="A245" s="133">
        <v>30</v>
      </c>
      <c r="B245" s="133" t="s">
        <v>169</v>
      </c>
      <c r="C245" s="133">
        <v>2420</v>
      </c>
      <c r="D245" s="133" t="s">
        <v>172</v>
      </c>
      <c r="E245" s="133">
        <v>1200</v>
      </c>
      <c r="F245" s="133" t="s">
        <v>22</v>
      </c>
      <c r="G245" s="134">
        <v>1000</v>
      </c>
      <c r="H245" s="134">
        <v>5000</v>
      </c>
      <c r="I245" s="134">
        <v>5000</v>
      </c>
      <c r="J245" s="134">
        <v>5000</v>
      </c>
      <c r="K245" s="134">
        <v>5000</v>
      </c>
    </row>
    <row r="246" spans="1:11" ht="12.75">
      <c r="A246" s="133">
        <v>30</v>
      </c>
      <c r="B246" s="133" t="s">
        <v>169</v>
      </c>
      <c r="C246" s="133">
        <v>2420</v>
      </c>
      <c r="D246" s="133" t="s">
        <v>172</v>
      </c>
      <c r="E246" s="133">
        <v>1203</v>
      </c>
      <c r="F246" s="133" t="s">
        <v>23</v>
      </c>
      <c r="G246" s="134">
        <v>4000</v>
      </c>
      <c r="H246" s="134">
        <v>4000</v>
      </c>
      <c r="I246" s="134">
        <v>4000</v>
      </c>
      <c r="J246" s="134">
        <v>4000</v>
      </c>
      <c r="K246" s="134">
        <v>4000</v>
      </c>
    </row>
    <row r="247" spans="1:11" ht="12.75">
      <c r="A247" s="133">
        <v>30</v>
      </c>
      <c r="B247" s="133" t="s">
        <v>169</v>
      </c>
      <c r="C247" s="133">
        <v>2420</v>
      </c>
      <c r="D247" s="133" t="s">
        <v>172</v>
      </c>
      <c r="E247" s="133">
        <v>1950</v>
      </c>
      <c r="F247" s="133" t="s">
        <v>26</v>
      </c>
      <c r="G247" s="134"/>
      <c r="H247" s="134">
        <v>-250000</v>
      </c>
      <c r="I247" s="134">
        <v>0</v>
      </c>
      <c r="J247" s="134">
        <v>0</v>
      </c>
      <c r="K247" s="134">
        <v>0</v>
      </c>
    </row>
    <row r="248" spans="1:11" ht="12.75">
      <c r="A248" s="133">
        <v>30</v>
      </c>
      <c r="B248" s="133" t="s">
        <v>169</v>
      </c>
      <c r="C248" s="133">
        <v>2430</v>
      </c>
      <c r="D248" s="133" t="s">
        <v>173</v>
      </c>
      <c r="E248" s="133">
        <v>1050</v>
      </c>
      <c r="F248" s="133" t="s">
        <v>14</v>
      </c>
      <c r="G248" s="134"/>
      <c r="H248" s="134">
        <v>216000</v>
      </c>
      <c r="I248" s="134">
        <v>216000</v>
      </c>
      <c r="J248" s="134">
        <v>216000</v>
      </c>
      <c r="K248" s="134">
        <v>0</v>
      </c>
    </row>
    <row r="249" spans="1:11" ht="12.75">
      <c r="A249" s="133">
        <v>30</v>
      </c>
      <c r="B249" s="133" t="s">
        <v>169</v>
      </c>
      <c r="C249" s="133">
        <v>2430</v>
      </c>
      <c r="D249" s="133" t="s">
        <v>173</v>
      </c>
      <c r="E249" s="133">
        <v>1090</v>
      </c>
      <c r="F249" s="133" t="s">
        <v>1</v>
      </c>
      <c r="G249" s="134"/>
      <c r="H249" s="134">
        <v>22000</v>
      </c>
      <c r="I249" s="134">
        <v>22000</v>
      </c>
      <c r="J249" s="134">
        <v>22000</v>
      </c>
      <c r="K249" s="134">
        <v>22000</v>
      </c>
    </row>
    <row r="250" spans="1:11" ht="12.75">
      <c r="A250" s="133">
        <v>30</v>
      </c>
      <c r="B250" s="133" t="s">
        <v>169</v>
      </c>
      <c r="C250" s="133">
        <v>2430</v>
      </c>
      <c r="D250" s="133" t="s">
        <v>173</v>
      </c>
      <c r="E250" s="133">
        <v>1099</v>
      </c>
      <c r="F250" s="133" t="s">
        <v>2</v>
      </c>
      <c r="G250" s="134"/>
      <c r="H250" s="134">
        <v>12000</v>
      </c>
      <c r="I250" s="134">
        <v>12000</v>
      </c>
      <c r="J250" s="134">
        <v>12000</v>
      </c>
      <c r="K250" s="134">
        <v>12000</v>
      </c>
    </row>
    <row r="251" spans="1:11" ht="12.75">
      <c r="A251" s="133">
        <v>30</v>
      </c>
      <c r="B251" s="133" t="s">
        <v>169</v>
      </c>
      <c r="C251" s="133">
        <v>2430</v>
      </c>
      <c r="D251" s="133" t="s">
        <v>173</v>
      </c>
      <c r="E251" s="133">
        <v>1172</v>
      </c>
      <c r="F251" s="133" t="s">
        <v>9</v>
      </c>
      <c r="G251" s="134">
        <v>7000</v>
      </c>
      <c r="H251" s="134">
        <v>0</v>
      </c>
      <c r="I251" s="134">
        <v>0</v>
      </c>
      <c r="J251" s="134">
        <v>0</v>
      </c>
      <c r="K251" s="134">
        <v>0</v>
      </c>
    </row>
    <row r="252" spans="1:11" ht="12.75">
      <c r="A252" s="133">
        <v>30</v>
      </c>
      <c r="B252" s="133" t="s">
        <v>169</v>
      </c>
      <c r="C252" s="133">
        <v>2430</v>
      </c>
      <c r="D252" s="133" t="s">
        <v>173</v>
      </c>
      <c r="E252" s="133">
        <v>1810</v>
      </c>
      <c r="F252" s="133" t="s">
        <v>43</v>
      </c>
      <c r="G252" s="134"/>
      <c r="H252" s="134">
        <v>-255000</v>
      </c>
      <c r="I252" s="134">
        <v>-255000</v>
      </c>
      <c r="J252" s="134">
        <v>-255000</v>
      </c>
      <c r="K252" s="134">
        <v>0</v>
      </c>
    </row>
    <row r="253" spans="1:11" ht="12.75">
      <c r="A253" s="133">
        <v>30</v>
      </c>
      <c r="B253" s="133" t="s">
        <v>169</v>
      </c>
      <c r="C253" s="133">
        <v>2760</v>
      </c>
      <c r="D253" s="133" t="s">
        <v>174</v>
      </c>
      <c r="E253" s="133">
        <v>1089</v>
      </c>
      <c r="F253" s="133" t="s">
        <v>91</v>
      </c>
      <c r="G253" s="134">
        <v>239000</v>
      </c>
      <c r="H253" s="134">
        <v>170000</v>
      </c>
      <c r="I253" s="134">
        <v>170000</v>
      </c>
      <c r="J253" s="134">
        <v>170000</v>
      </c>
      <c r="K253" s="134">
        <v>170000</v>
      </c>
    </row>
    <row r="254" spans="1:11" ht="12.75">
      <c r="A254" s="133">
        <v>30</v>
      </c>
      <c r="B254" s="133" t="s">
        <v>169</v>
      </c>
      <c r="C254" s="133">
        <v>2760</v>
      </c>
      <c r="D254" s="133" t="s">
        <v>174</v>
      </c>
      <c r="E254" s="133">
        <v>1090</v>
      </c>
      <c r="F254" s="133" t="s">
        <v>1</v>
      </c>
      <c r="G254" s="134">
        <v>29875</v>
      </c>
      <c r="H254" s="134">
        <v>19600</v>
      </c>
      <c r="I254" s="134">
        <v>19600</v>
      </c>
      <c r="J254" s="134">
        <v>19600</v>
      </c>
      <c r="K254" s="134">
        <v>19600</v>
      </c>
    </row>
    <row r="255" spans="1:11" ht="12.75">
      <c r="A255" s="133">
        <v>30</v>
      </c>
      <c r="B255" s="133" t="s">
        <v>169</v>
      </c>
      <c r="C255" s="133">
        <v>2760</v>
      </c>
      <c r="D255" s="133" t="s">
        <v>174</v>
      </c>
      <c r="E255" s="133">
        <v>1099</v>
      </c>
      <c r="F255" s="133" t="s">
        <v>2</v>
      </c>
      <c r="G255" s="134">
        <v>13712</v>
      </c>
      <c r="H255" s="134">
        <v>9700</v>
      </c>
      <c r="I255" s="134">
        <v>9700</v>
      </c>
      <c r="J255" s="134">
        <v>9700</v>
      </c>
      <c r="K255" s="134">
        <v>9700</v>
      </c>
    </row>
    <row r="256" spans="1:11" ht="12.75">
      <c r="A256" s="133">
        <v>30</v>
      </c>
      <c r="B256" s="133" t="s">
        <v>169</v>
      </c>
      <c r="C256" s="133">
        <v>2760</v>
      </c>
      <c r="D256" s="133" t="s">
        <v>174</v>
      </c>
      <c r="E256" s="133">
        <v>1470</v>
      </c>
      <c r="F256" s="133" t="s">
        <v>236</v>
      </c>
      <c r="G256" s="134">
        <v>0</v>
      </c>
      <c r="H256" s="134">
        <v>20000</v>
      </c>
      <c r="I256" s="134">
        <v>20000</v>
      </c>
      <c r="J256" s="134">
        <v>20000</v>
      </c>
      <c r="K256" s="134">
        <v>20000</v>
      </c>
    </row>
    <row r="257" spans="1:11" ht="12.75">
      <c r="A257" s="133">
        <v>30</v>
      </c>
      <c r="B257" s="133" t="s">
        <v>169</v>
      </c>
      <c r="C257" s="133">
        <v>2810</v>
      </c>
      <c r="D257" s="133" t="s">
        <v>175</v>
      </c>
      <c r="E257" s="133">
        <v>1470</v>
      </c>
      <c r="F257" s="133" t="s">
        <v>40</v>
      </c>
      <c r="G257" s="134">
        <v>300000</v>
      </c>
      <c r="H257" s="134">
        <v>450000</v>
      </c>
      <c r="I257" s="134">
        <v>450000</v>
      </c>
      <c r="J257" s="134">
        <v>450000</v>
      </c>
      <c r="K257" s="134">
        <v>450000</v>
      </c>
    </row>
    <row r="258" spans="1:11" ht="12.75">
      <c r="A258" s="133">
        <v>30</v>
      </c>
      <c r="B258" s="133" t="s">
        <v>169</v>
      </c>
      <c r="C258" s="133">
        <v>2810</v>
      </c>
      <c r="D258" s="133" t="s">
        <v>175</v>
      </c>
      <c r="E258" s="133">
        <v>1476</v>
      </c>
      <c r="F258" s="133" t="s">
        <v>92</v>
      </c>
      <c r="G258" s="134">
        <v>200000</v>
      </c>
      <c r="H258" s="134">
        <v>350000</v>
      </c>
      <c r="I258" s="134">
        <v>350000</v>
      </c>
      <c r="J258" s="134">
        <v>350000</v>
      </c>
      <c r="K258" s="134">
        <v>350000</v>
      </c>
    </row>
    <row r="259" spans="1:11" ht="12.75">
      <c r="A259" s="133">
        <v>30</v>
      </c>
      <c r="B259" s="133" t="s">
        <v>169</v>
      </c>
      <c r="C259" s="133">
        <v>2810</v>
      </c>
      <c r="D259" s="133" t="s">
        <v>175</v>
      </c>
      <c r="E259" s="133">
        <v>1520</v>
      </c>
      <c r="F259" s="133" t="s">
        <v>93</v>
      </c>
      <c r="G259" s="134">
        <v>50000</v>
      </c>
      <c r="H259" s="134">
        <v>50000</v>
      </c>
      <c r="I259" s="134">
        <v>50000</v>
      </c>
      <c r="J259" s="134">
        <v>50000</v>
      </c>
      <c r="K259" s="134">
        <v>50000</v>
      </c>
    </row>
    <row r="260" spans="1:11" ht="12.75">
      <c r="A260" s="133">
        <v>30</v>
      </c>
      <c r="B260" s="133" t="s">
        <v>169</v>
      </c>
      <c r="C260" s="133">
        <v>2810</v>
      </c>
      <c r="D260" s="133" t="s">
        <v>175</v>
      </c>
      <c r="E260" s="133">
        <v>1920</v>
      </c>
      <c r="F260" s="133" t="s">
        <v>94</v>
      </c>
      <c r="G260" s="134">
        <v>-50000</v>
      </c>
      <c r="H260" s="134">
        <v>-40000</v>
      </c>
      <c r="I260" s="134">
        <v>-40000</v>
      </c>
      <c r="J260" s="134">
        <v>-40000</v>
      </c>
      <c r="K260" s="134">
        <v>-40000</v>
      </c>
    </row>
    <row r="261" spans="1:11" ht="12.75">
      <c r="A261" s="133">
        <v>31</v>
      </c>
      <c r="B261" s="133" t="s">
        <v>176</v>
      </c>
      <c r="C261" s="133">
        <v>1217</v>
      </c>
      <c r="D261" s="133" t="s">
        <v>407</v>
      </c>
      <c r="E261" s="133">
        <v>1488</v>
      </c>
      <c r="F261" s="133" t="s">
        <v>407</v>
      </c>
      <c r="G261" s="134">
        <v>0</v>
      </c>
      <c r="H261" s="134">
        <v>0</v>
      </c>
      <c r="I261" s="134">
        <v>-9946</v>
      </c>
      <c r="J261" s="134">
        <v>-9946</v>
      </c>
      <c r="K261" s="134">
        <v>-9946</v>
      </c>
    </row>
    <row r="262" spans="1:11" ht="12.75">
      <c r="A262" s="133">
        <v>31</v>
      </c>
      <c r="B262" s="133" t="s">
        <v>176</v>
      </c>
      <c r="C262" s="133">
        <v>2320</v>
      </c>
      <c r="D262" s="133" t="s">
        <v>293</v>
      </c>
      <c r="E262" s="133">
        <v>1090</v>
      </c>
      <c r="F262" s="133" t="s">
        <v>1</v>
      </c>
      <c r="G262" s="134">
        <v>36000</v>
      </c>
      <c r="H262" s="134">
        <v>36000</v>
      </c>
      <c r="I262" s="134">
        <v>36000</v>
      </c>
      <c r="J262" s="134">
        <v>36000</v>
      </c>
      <c r="K262" s="134">
        <v>36000</v>
      </c>
    </row>
    <row r="263" spans="1:11" ht="12.75">
      <c r="A263" s="133">
        <v>31</v>
      </c>
      <c r="B263" s="133" t="s">
        <v>176</v>
      </c>
      <c r="C263" s="133">
        <v>2320</v>
      </c>
      <c r="D263" s="133" t="s">
        <v>293</v>
      </c>
      <c r="E263" s="133">
        <v>1099</v>
      </c>
      <c r="F263" s="133" t="s">
        <v>2</v>
      </c>
      <c r="G263" s="134">
        <v>14076</v>
      </c>
      <c r="H263" s="134">
        <v>14076</v>
      </c>
      <c r="I263" s="134">
        <v>14076</v>
      </c>
      <c r="J263" s="134">
        <v>14076</v>
      </c>
      <c r="K263" s="134">
        <v>14076</v>
      </c>
    </row>
    <row r="264" spans="1:11" ht="12.75">
      <c r="A264" s="133">
        <v>31</v>
      </c>
      <c r="B264" s="133" t="s">
        <v>176</v>
      </c>
      <c r="C264" s="133">
        <v>2320</v>
      </c>
      <c r="D264" s="133" t="s">
        <v>293</v>
      </c>
      <c r="E264" s="133">
        <v>1100</v>
      </c>
      <c r="F264" s="133" t="s">
        <v>15</v>
      </c>
      <c r="G264" s="134">
        <v>2000</v>
      </c>
      <c r="H264" s="134">
        <v>2000</v>
      </c>
      <c r="I264" s="134">
        <v>2000</v>
      </c>
      <c r="J264" s="134">
        <v>2000</v>
      </c>
      <c r="K264" s="134">
        <v>2000</v>
      </c>
    </row>
    <row r="265" spans="1:11" ht="12.75">
      <c r="A265" s="133">
        <v>31</v>
      </c>
      <c r="B265" s="133" t="s">
        <v>176</v>
      </c>
      <c r="C265" s="133">
        <v>2320</v>
      </c>
      <c r="D265" s="133" t="s">
        <v>293</v>
      </c>
      <c r="E265" s="133">
        <v>1102</v>
      </c>
      <c r="F265" s="133" t="s">
        <v>229</v>
      </c>
      <c r="G265" s="134">
        <v>1000</v>
      </c>
      <c r="H265" s="134">
        <v>1500</v>
      </c>
      <c r="I265" s="134">
        <v>1500</v>
      </c>
      <c r="J265" s="134">
        <v>1500</v>
      </c>
      <c r="K265" s="134">
        <v>1500</v>
      </c>
    </row>
    <row r="266" spans="1:11" ht="12.75">
      <c r="A266" s="133">
        <v>31</v>
      </c>
      <c r="B266" s="133" t="s">
        <v>176</v>
      </c>
      <c r="C266" s="133">
        <v>2320</v>
      </c>
      <c r="D266" s="133" t="s">
        <v>293</v>
      </c>
      <c r="E266" s="133">
        <v>1110</v>
      </c>
      <c r="F266" s="133" t="s">
        <v>18</v>
      </c>
      <c r="G266" s="134">
        <v>240000</v>
      </c>
      <c r="H266" s="134">
        <v>235000</v>
      </c>
      <c r="I266" s="134">
        <v>235000</v>
      </c>
      <c r="J266" s="134">
        <v>235000</v>
      </c>
      <c r="K266" s="134">
        <v>235000</v>
      </c>
    </row>
    <row r="267" spans="1:11" ht="12.75">
      <c r="A267" s="133">
        <v>31</v>
      </c>
      <c r="B267" s="133" t="s">
        <v>176</v>
      </c>
      <c r="C267" s="133">
        <v>2320</v>
      </c>
      <c r="D267" s="133" t="s">
        <v>293</v>
      </c>
      <c r="E267" s="133">
        <v>1110</v>
      </c>
      <c r="F267" s="133" t="s">
        <v>95</v>
      </c>
      <c r="G267" s="134">
        <v>3000</v>
      </c>
      <c r="H267" s="134">
        <v>3000</v>
      </c>
      <c r="I267" s="134">
        <v>3000</v>
      </c>
      <c r="J267" s="134">
        <v>3000</v>
      </c>
      <c r="K267" s="134">
        <v>3000</v>
      </c>
    </row>
    <row r="268" spans="1:11" ht="12.75">
      <c r="A268" s="133">
        <v>31</v>
      </c>
      <c r="B268" s="133" t="s">
        <v>176</v>
      </c>
      <c r="C268" s="133">
        <v>2320</v>
      </c>
      <c r="D268" s="133" t="s">
        <v>293</v>
      </c>
      <c r="E268" s="133">
        <v>1115</v>
      </c>
      <c r="F268" s="133" t="s">
        <v>230</v>
      </c>
      <c r="G268" s="134">
        <v>3000</v>
      </c>
      <c r="H268" s="134">
        <v>3000</v>
      </c>
      <c r="I268" s="134">
        <v>3000</v>
      </c>
      <c r="J268" s="134">
        <v>3000</v>
      </c>
      <c r="K268" s="134">
        <v>3000</v>
      </c>
    </row>
    <row r="269" spans="1:11" ht="12.75">
      <c r="A269" s="133">
        <v>31</v>
      </c>
      <c r="B269" s="133" t="s">
        <v>176</v>
      </c>
      <c r="C269" s="133">
        <v>2320</v>
      </c>
      <c r="D269" s="133" t="s">
        <v>293</v>
      </c>
      <c r="E269" s="133">
        <v>1120</v>
      </c>
      <c r="F269" s="133" t="s">
        <v>231</v>
      </c>
      <c r="G269" s="134">
        <v>1000</v>
      </c>
      <c r="H269" s="134">
        <v>1000</v>
      </c>
      <c r="I269" s="134">
        <v>1000</v>
      </c>
      <c r="J269" s="134">
        <v>1000</v>
      </c>
      <c r="K269" s="134">
        <v>1000</v>
      </c>
    </row>
    <row r="270" spans="1:11" ht="12.75">
      <c r="A270" s="133">
        <v>31</v>
      </c>
      <c r="B270" s="133" t="s">
        <v>176</v>
      </c>
      <c r="C270" s="133">
        <v>2320</v>
      </c>
      <c r="D270" s="133" t="s">
        <v>293</v>
      </c>
      <c r="E270" s="133">
        <v>1130</v>
      </c>
      <c r="F270" s="133" t="s">
        <v>16</v>
      </c>
      <c r="G270" s="134">
        <v>1000</v>
      </c>
      <c r="H270" s="134">
        <v>1000</v>
      </c>
      <c r="I270" s="134">
        <v>1000</v>
      </c>
      <c r="J270" s="134">
        <v>1000</v>
      </c>
      <c r="K270" s="134">
        <v>1000</v>
      </c>
    </row>
    <row r="271" spans="1:11" ht="12.75">
      <c r="A271" s="133">
        <v>31</v>
      </c>
      <c r="B271" s="133" t="s">
        <v>176</v>
      </c>
      <c r="C271" s="133">
        <v>2320</v>
      </c>
      <c r="D271" s="133" t="s">
        <v>293</v>
      </c>
      <c r="E271" s="133">
        <v>1131</v>
      </c>
      <c r="F271" s="133" t="s">
        <v>19</v>
      </c>
      <c r="G271" s="134">
        <v>13400</v>
      </c>
      <c r="H271" s="134">
        <v>13400</v>
      </c>
      <c r="I271" s="134">
        <v>13400</v>
      </c>
      <c r="J271" s="134">
        <v>13400</v>
      </c>
      <c r="K271" s="134">
        <v>13400</v>
      </c>
    </row>
    <row r="272" spans="1:11" ht="12.75">
      <c r="A272" s="133">
        <v>31</v>
      </c>
      <c r="B272" s="133" t="s">
        <v>176</v>
      </c>
      <c r="C272" s="133">
        <v>2320</v>
      </c>
      <c r="D272" s="133" t="s">
        <v>293</v>
      </c>
      <c r="E272" s="133">
        <v>1140</v>
      </c>
      <c r="F272" s="133" t="s">
        <v>232</v>
      </c>
      <c r="G272" s="134">
        <v>1000</v>
      </c>
      <c r="H272" s="134">
        <v>1000</v>
      </c>
      <c r="I272" s="134">
        <v>1000</v>
      </c>
      <c r="J272" s="134">
        <v>1000</v>
      </c>
      <c r="K272" s="134">
        <v>1000</v>
      </c>
    </row>
    <row r="273" spans="1:11" ht="12.75">
      <c r="A273" s="133">
        <v>31</v>
      </c>
      <c r="B273" s="133" t="s">
        <v>176</v>
      </c>
      <c r="C273" s="133">
        <v>2320</v>
      </c>
      <c r="D273" s="133" t="s">
        <v>293</v>
      </c>
      <c r="E273" s="133">
        <v>1150</v>
      </c>
      <c r="F273" s="133" t="s">
        <v>233</v>
      </c>
      <c r="G273" s="134">
        <v>20000</v>
      </c>
      <c r="H273" s="134">
        <v>35000</v>
      </c>
      <c r="I273" s="134">
        <v>35000</v>
      </c>
      <c r="J273" s="134">
        <v>35000</v>
      </c>
      <c r="K273" s="134">
        <v>35000</v>
      </c>
    </row>
    <row r="274" spans="1:11" ht="12.75">
      <c r="A274" s="133">
        <v>31</v>
      </c>
      <c r="B274" s="133" t="s">
        <v>176</v>
      </c>
      <c r="C274" s="133">
        <v>2320</v>
      </c>
      <c r="D274" s="133" t="s">
        <v>293</v>
      </c>
      <c r="E274" s="133">
        <v>1160</v>
      </c>
      <c r="F274" s="133" t="s">
        <v>234</v>
      </c>
      <c r="G274" s="134">
        <v>2600</v>
      </c>
      <c r="H274" s="134">
        <v>7000</v>
      </c>
      <c r="I274" s="134">
        <v>7000</v>
      </c>
      <c r="J274" s="134">
        <v>7000</v>
      </c>
      <c r="K274" s="134">
        <v>7000</v>
      </c>
    </row>
    <row r="275" spans="1:11" ht="12.75">
      <c r="A275" s="133">
        <v>31</v>
      </c>
      <c r="B275" s="133" t="s">
        <v>176</v>
      </c>
      <c r="C275" s="133">
        <v>2320</v>
      </c>
      <c r="D275" s="133" t="s">
        <v>293</v>
      </c>
      <c r="E275" s="133">
        <v>1172</v>
      </c>
      <c r="F275" s="133" t="s">
        <v>235</v>
      </c>
      <c r="G275" s="134">
        <v>6000</v>
      </c>
      <c r="H275" s="134">
        <v>12000</v>
      </c>
      <c r="I275" s="134">
        <v>12000</v>
      </c>
      <c r="J275" s="134">
        <v>12000</v>
      </c>
      <c r="K275" s="134">
        <v>12000</v>
      </c>
    </row>
    <row r="276" spans="1:11" ht="12.75">
      <c r="A276" s="133">
        <v>31</v>
      </c>
      <c r="B276" s="133" t="s">
        <v>176</v>
      </c>
      <c r="C276" s="133">
        <v>2320</v>
      </c>
      <c r="D276" s="133" t="s">
        <v>293</v>
      </c>
      <c r="E276" s="133">
        <v>1180</v>
      </c>
      <c r="F276" s="133" t="s">
        <v>63</v>
      </c>
      <c r="G276" s="134">
        <v>10000</v>
      </c>
      <c r="H276" s="134">
        <v>10000</v>
      </c>
      <c r="I276" s="134">
        <v>10000</v>
      </c>
      <c r="J276" s="134">
        <v>10000</v>
      </c>
      <c r="K276" s="134">
        <v>10000</v>
      </c>
    </row>
    <row r="277" spans="1:11" ht="12.75">
      <c r="A277" s="133">
        <v>31</v>
      </c>
      <c r="B277" s="133" t="s">
        <v>176</v>
      </c>
      <c r="C277" s="133">
        <v>2320</v>
      </c>
      <c r="D277" s="133" t="s">
        <v>293</v>
      </c>
      <c r="E277" s="133">
        <v>1190</v>
      </c>
      <c r="F277" s="133" t="s">
        <v>96</v>
      </c>
      <c r="G277" s="134">
        <v>78750</v>
      </c>
      <c r="H277" s="134">
        <v>80000</v>
      </c>
      <c r="I277" s="134">
        <v>80000</v>
      </c>
      <c r="J277" s="134">
        <v>80000</v>
      </c>
      <c r="K277" s="134">
        <v>80000</v>
      </c>
    </row>
    <row r="278" spans="1:11" ht="12.75">
      <c r="A278" s="133">
        <v>31</v>
      </c>
      <c r="B278" s="133" t="s">
        <v>176</v>
      </c>
      <c r="C278" s="133">
        <v>2320</v>
      </c>
      <c r="D278" s="133" t="s">
        <v>293</v>
      </c>
      <c r="E278" s="133">
        <v>1195</v>
      </c>
      <c r="F278" s="133" t="s">
        <v>21</v>
      </c>
      <c r="G278" s="134">
        <v>2000</v>
      </c>
      <c r="H278" s="134">
        <v>2000</v>
      </c>
      <c r="I278" s="134">
        <v>2000</v>
      </c>
      <c r="J278" s="134">
        <v>2000</v>
      </c>
      <c r="K278" s="134">
        <v>2000</v>
      </c>
    </row>
    <row r="279" spans="1:11" ht="12.75">
      <c r="A279" s="133">
        <v>31</v>
      </c>
      <c r="B279" s="133" t="s">
        <v>176</v>
      </c>
      <c r="C279" s="133">
        <v>2320</v>
      </c>
      <c r="D279" s="133" t="s">
        <v>293</v>
      </c>
      <c r="E279" s="133">
        <v>1200</v>
      </c>
      <c r="F279" s="133" t="s">
        <v>22</v>
      </c>
      <c r="G279" s="134">
        <v>17000</v>
      </c>
      <c r="H279" s="134">
        <v>7000</v>
      </c>
      <c r="I279" s="134">
        <v>7000</v>
      </c>
      <c r="J279" s="134">
        <v>7000</v>
      </c>
      <c r="K279" s="134">
        <v>7000</v>
      </c>
    </row>
    <row r="280" spans="1:11" ht="12.75">
      <c r="A280" s="133">
        <v>31</v>
      </c>
      <c r="B280" s="133" t="s">
        <v>176</v>
      </c>
      <c r="C280" s="133">
        <v>2320</v>
      </c>
      <c r="D280" s="133" t="s">
        <v>293</v>
      </c>
      <c r="E280" s="133">
        <v>1240</v>
      </c>
      <c r="F280" s="133" t="s">
        <v>17</v>
      </c>
      <c r="G280" s="134">
        <v>7000</v>
      </c>
      <c r="H280" s="134">
        <v>5000</v>
      </c>
      <c r="I280" s="134">
        <v>5000</v>
      </c>
      <c r="J280" s="134">
        <v>5000</v>
      </c>
      <c r="K280" s="134">
        <v>5000</v>
      </c>
    </row>
    <row r="281" spans="1:11" ht="12.75">
      <c r="A281" s="133">
        <v>31</v>
      </c>
      <c r="B281" s="133" t="s">
        <v>176</v>
      </c>
      <c r="C281" s="133">
        <v>2320</v>
      </c>
      <c r="D281" s="133" t="s">
        <v>293</v>
      </c>
      <c r="E281" s="133">
        <v>1261</v>
      </c>
      <c r="F281" s="133" t="s">
        <v>81</v>
      </c>
      <c r="G281" s="134">
        <v>30800</v>
      </c>
      <c r="H281" s="134">
        <v>28317</v>
      </c>
      <c r="I281" s="134">
        <v>28317</v>
      </c>
      <c r="J281" s="134">
        <v>28317</v>
      </c>
      <c r="K281" s="134">
        <v>28317</v>
      </c>
    </row>
    <row r="282" spans="1:11" ht="12.75">
      <c r="A282" s="133">
        <v>32</v>
      </c>
      <c r="B282" s="133" t="s">
        <v>177</v>
      </c>
      <c r="C282" s="133">
        <v>1217</v>
      </c>
      <c r="D282" s="133" t="s">
        <v>407</v>
      </c>
      <c r="E282" s="133">
        <v>1488</v>
      </c>
      <c r="F282" s="133" t="s">
        <v>407</v>
      </c>
      <c r="G282" s="134">
        <v>0</v>
      </c>
      <c r="H282" s="134">
        <v>0</v>
      </c>
      <c r="I282" s="134">
        <v>-60635</v>
      </c>
      <c r="J282" s="134">
        <v>-60635</v>
      </c>
      <c r="K282" s="134">
        <v>-60635</v>
      </c>
    </row>
    <row r="283" spans="1:11" ht="12.75">
      <c r="A283" s="133">
        <v>32</v>
      </c>
      <c r="B283" s="133" t="s">
        <v>177</v>
      </c>
      <c r="C283" s="133">
        <v>2410</v>
      </c>
      <c r="D283" s="133" t="s">
        <v>178</v>
      </c>
      <c r="E283" s="133">
        <v>1010</v>
      </c>
      <c r="F283" s="133" t="s">
        <v>18</v>
      </c>
      <c r="G283" s="134">
        <v>1829020</v>
      </c>
      <c r="H283" s="134">
        <v>1900000</v>
      </c>
      <c r="I283" s="134">
        <v>1900000</v>
      </c>
      <c r="J283" s="134">
        <v>1900000</v>
      </c>
      <c r="K283" s="134">
        <v>1900000</v>
      </c>
    </row>
    <row r="284" spans="1:11" ht="12.75">
      <c r="A284" s="133">
        <v>32</v>
      </c>
      <c r="B284" s="133" t="s">
        <v>177</v>
      </c>
      <c r="C284" s="133">
        <v>2410</v>
      </c>
      <c r="D284" s="133" t="s">
        <v>178</v>
      </c>
      <c r="E284" s="133">
        <v>1090</v>
      </c>
      <c r="F284" s="133" t="s">
        <v>1</v>
      </c>
      <c r="G284" s="134">
        <v>274353</v>
      </c>
      <c r="H284" s="134">
        <v>274353</v>
      </c>
      <c r="I284" s="134">
        <v>274353</v>
      </c>
      <c r="J284" s="134">
        <v>274353</v>
      </c>
      <c r="K284" s="134">
        <v>274353</v>
      </c>
    </row>
    <row r="285" spans="1:11" ht="12.75">
      <c r="A285" s="133">
        <v>32</v>
      </c>
      <c r="B285" s="133" t="s">
        <v>177</v>
      </c>
      <c r="C285" s="133">
        <v>2410</v>
      </c>
      <c r="D285" s="133" t="s">
        <v>178</v>
      </c>
      <c r="E285" s="133">
        <v>1099</v>
      </c>
      <c r="F285" s="133" t="s">
        <v>2</v>
      </c>
      <c r="G285" s="134">
        <v>107272</v>
      </c>
      <c r="H285" s="134">
        <v>107272</v>
      </c>
      <c r="I285" s="134">
        <v>107272</v>
      </c>
      <c r="J285" s="134">
        <v>107272</v>
      </c>
      <c r="K285" s="134">
        <v>107272</v>
      </c>
    </row>
    <row r="286" spans="1:11" ht="12.75">
      <c r="A286" s="133">
        <v>32</v>
      </c>
      <c r="B286" s="133" t="s">
        <v>177</v>
      </c>
      <c r="C286" s="133">
        <v>2410</v>
      </c>
      <c r="D286" s="133" t="s">
        <v>178</v>
      </c>
      <c r="E286" s="133">
        <v>1100</v>
      </c>
      <c r="F286" s="133" t="s">
        <v>15</v>
      </c>
      <c r="G286" s="134">
        <v>7000</v>
      </c>
      <c r="H286" s="134">
        <v>7000</v>
      </c>
      <c r="I286" s="134">
        <v>7000</v>
      </c>
      <c r="J286" s="134">
        <v>7000</v>
      </c>
      <c r="K286" s="134">
        <v>7000</v>
      </c>
    </row>
    <row r="287" spans="1:11" ht="12.75">
      <c r="A287" s="133">
        <v>32</v>
      </c>
      <c r="B287" s="133" t="s">
        <v>177</v>
      </c>
      <c r="C287" s="133">
        <v>2410</v>
      </c>
      <c r="D287" s="133" t="s">
        <v>178</v>
      </c>
      <c r="E287" s="133">
        <v>1110</v>
      </c>
      <c r="F287" s="133" t="s">
        <v>95</v>
      </c>
      <c r="G287" s="134">
        <v>30000</v>
      </c>
      <c r="H287" s="134">
        <v>30000</v>
      </c>
      <c r="I287" s="134">
        <v>30000</v>
      </c>
      <c r="J287" s="134">
        <v>30000</v>
      </c>
      <c r="K287" s="134">
        <v>30000</v>
      </c>
    </row>
    <row r="288" spans="1:11" ht="12.75">
      <c r="A288" s="133">
        <v>32</v>
      </c>
      <c r="B288" s="133" t="s">
        <v>177</v>
      </c>
      <c r="C288" s="133">
        <v>2410</v>
      </c>
      <c r="D288" s="133" t="s">
        <v>178</v>
      </c>
      <c r="E288" s="133">
        <v>1114</v>
      </c>
      <c r="F288" s="133" t="s">
        <v>97</v>
      </c>
      <c r="G288" s="134">
        <v>50000</v>
      </c>
      <c r="H288" s="134">
        <v>50000</v>
      </c>
      <c r="I288" s="134">
        <v>50000</v>
      </c>
      <c r="J288" s="134">
        <v>50000</v>
      </c>
      <c r="K288" s="134">
        <v>50000</v>
      </c>
    </row>
    <row r="289" spans="1:11" ht="12.75">
      <c r="A289" s="133">
        <v>32</v>
      </c>
      <c r="B289" s="133" t="s">
        <v>177</v>
      </c>
      <c r="C289" s="133">
        <v>2410</v>
      </c>
      <c r="D289" s="133" t="s">
        <v>178</v>
      </c>
      <c r="E289" s="133">
        <v>1120</v>
      </c>
      <c r="F289" s="133" t="s">
        <v>31</v>
      </c>
      <c r="G289" s="134">
        <v>2000</v>
      </c>
      <c r="H289" s="134">
        <v>2000</v>
      </c>
      <c r="I289" s="134">
        <v>2000</v>
      </c>
      <c r="J289" s="134">
        <v>2000</v>
      </c>
      <c r="K289" s="134">
        <v>2000</v>
      </c>
    </row>
    <row r="290" spans="1:11" ht="12.75">
      <c r="A290" s="133">
        <v>32</v>
      </c>
      <c r="B290" s="133" t="s">
        <v>177</v>
      </c>
      <c r="C290" s="133">
        <v>2410</v>
      </c>
      <c r="D290" s="133" t="s">
        <v>178</v>
      </c>
      <c r="E290" s="133">
        <v>1130</v>
      </c>
      <c r="F290" s="133" t="s">
        <v>16</v>
      </c>
      <c r="G290" s="134">
        <v>4000</v>
      </c>
      <c r="H290" s="134">
        <v>4000</v>
      </c>
      <c r="I290" s="134">
        <v>4000</v>
      </c>
      <c r="J290" s="134">
        <v>4000</v>
      </c>
      <c r="K290" s="134">
        <v>4000</v>
      </c>
    </row>
    <row r="291" spans="1:11" ht="12.75">
      <c r="A291" s="133">
        <v>32</v>
      </c>
      <c r="B291" s="133" t="s">
        <v>177</v>
      </c>
      <c r="C291" s="133">
        <v>2410</v>
      </c>
      <c r="D291" s="133" t="s">
        <v>178</v>
      </c>
      <c r="E291" s="133">
        <v>1131</v>
      </c>
      <c r="F291" s="133" t="s">
        <v>19</v>
      </c>
      <c r="G291" s="134">
        <v>20000</v>
      </c>
      <c r="H291" s="134">
        <v>20000</v>
      </c>
      <c r="I291" s="134">
        <v>20000</v>
      </c>
      <c r="J291" s="134">
        <v>20000</v>
      </c>
      <c r="K291" s="134">
        <v>20000</v>
      </c>
    </row>
    <row r="292" spans="1:11" ht="12.75">
      <c r="A292" s="133">
        <v>32</v>
      </c>
      <c r="B292" s="133" t="s">
        <v>177</v>
      </c>
      <c r="C292" s="133">
        <v>2410</v>
      </c>
      <c r="D292" s="133" t="s">
        <v>178</v>
      </c>
      <c r="E292" s="133">
        <v>1150</v>
      </c>
      <c r="F292" s="133" t="s">
        <v>7</v>
      </c>
      <c r="G292" s="134">
        <v>3000</v>
      </c>
      <c r="H292" s="134">
        <v>3000</v>
      </c>
      <c r="I292" s="134">
        <v>3000</v>
      </c>
      <c r="J292" s="134">
        <v>3000</v>
      </c>
      <c r="K292" s="134">
        <v>3000</v>
      </c>
    </row>
    <row r="293" spans="1:11" ht="12.75">
      <c r="A293" s="133">
        <v>32</v>
      </c>
      <c r="B293" s="133" t="s">
        <v>177</v>
      </c>
      <c r="C293" s="133">
        <v>2410</v>
      </c>
      <c r="D293" s="133" t="s">
        <v>178</v>
      </c>
      <c r="E293" s="133">
        <v>1160</v>
      </c>
      <c r="F293" s="133" t="s">
        <v>8</v>
      </c>
      <c r="G293" s="134">
        <v>1000</v>
      </c>
      <c r="H293" s="134">
        <v>1000</v>
      </c>
      <c r="I293" s="134">
        <v>1000</v>
      </c>
      <c r="J293" s="134">
        <v>1000</v>
      </c>
      <c r="K293" s="134">
        <v>1000</v>
      </c>
    </row>
    <row r="294" spans="1:11" ht="12.75">
      <c r="A294" s="133">
        <v>32</v>
      </c>
      <c r="B294" s="133" t="s">
        <v>177</v>
      </c>
      <c r="C294" s="133">
        <v>2410</v>
      </c>
      <c r="D294" s="133" t="s">
        <v>178</v>
      </c>
      <c r="E294" s="133">
        <v>1170</v>
      </c>
      <c r="F294" s="133" t="s">
        <v>98</v>
      </c>
      <c r="G294" s="134">
        <v>1000</v>
      </c>
      <c r="H294" s="134">
        <v>1000</v>
      </c>
      <c r="I294" s="134">
        <v>1000</v>
      </c>
      <c r="J294" s="134">
        <v>1000</v>
      </c>
      <c r="K294" s="134">
        <v>1000</v>
      </c>
    </row>
    <row r="295" spans="1:11" ht="12.75">
      <c r="A295" s="133">
        <v>32</v>
      </c>
      <c r="B295" s="133" t="s">
        <v>177</v>
      </c>
      <c r="C295" s="133">
        <v>2410</v>
      </c>
      <c r="D295" s="133" t="s">
        <v>178</v>
      </c>
      <c r="E295" s="133">
        <v>1180</v>
      </c>
      <c r="F295" s="133" t="s">
        <v>63</v>
      </c>
      <c r="G295" s="134">
        <v>18000</v>
      </c>
      <c r="H295" s="134">
        <v>18000</v>
      </c>
      <c r="I295" s="134">
        <v>18000</v>
      </c>
      <c r="J295" s="134">
        <v>18000</v>
      </c>
      <c r="K295" s="134">
        <v>18000</v>
      </c>
    </row>
    <row r="296" spans="1:11" ht="12.75">
      <c r="A296" s="133">
        <v>32</v>
      </c>
      <c r="B296" s="133" t="s">
        <v>177</v>
      </c>
      <c r="C296" s="133">
        <v>2410</v>
      </c>
      <c r="D296" s="133" t="s">
        <v>178</v>
      </c>
      <c r="E296" s="133">
        <v>1190</v>
      </c>
      <c r="F296" s="133" t="s">
        <v>96</v>
      </c>
      <c r="G296" s="134">
        <v>117600</v>
      </c>
      <c r="H296" s="134">
        <v>117600</v>
      </c>
      <c r="I296" s="134">
        <v>117600</v>
      </c>
      <c r="J296" s="134">
        <v>117600</v>
      </c>
      <c r="K296" s="134">
        <v>117600</v>
      </c>
    </row>
    <row r="297" spans="1:11" ht="12.75">
      <c r="A297" s="133">
        <v>32</v>
      </c>
      <c r="B297" s="133" t="s">
        <v>177</v>
      </c>
      <c r="C297" s="133">
        <v>2410</v>
      </c>
      <c r="D297" s="133" t="s">
        <v>178</v>
      </c>
      <c r="E297" s="133">
        <v>1195</v>
      </c>
      <c r="F297" s="133" t="s">
        <v>21</v>
      </c>
      <c r="G297" s="134">
        <v>6000</v>
      </c>
      <c r="H297" s="134">
        <v>6000</v>
      </c>
      <c r="I297" s="134">
        <v>6000</v>
      </c>
      <c r="J297" s="134">
        <v>6000</v>
      </c>
      <c r="K297" s="134">
        <v>6000</v>
      </c>
    </row>
    <row r="298" spans="1:11" ht="12.75">
      <c r="A298" s="133">
        <v>32</v>
      </c>
      <c r="B298" s="133" t="s">
        <v>177</v>
      </c>
      <c r="C298" s="133">
        <v>2410</v>
      </c>
      <c r="D298" s="133" t="s">
        <v>178</v>
      </c>
      <c r="E298" s="133">
        <v>1200</v>
      </c>
      <c r="F298" s="133" t="s">
        <v>22</v>
      </c>
      <c r="G298" s="134">
        <v>5000</v>
      </c>
      <c r="H298" s="134">
        <v>5000</v>
      </c>
      <c r="I298" s="134">
        <v>5000</v>
      </c>
      <c r="J298" s="134">
        <v>5000</v>
      </c>
      <c r="K298" s="134">
        <v>5000</v>
      </c>
    </row>
    <row r="299" spans="1:11" ht="12.75">
      <c r="A299" s="133">
        <v>32</v>
      </c>
      <c r="B299" s="133" t="s">
        <v>177</v>
      </c>
      <c r="C299" s="133">
        <v>2410</v>
      </c>
      <c r="D299" s="133" t="s">
        <v>178</v>
      </c>
      <c r="E299" s="133">
        <v>1203</v>
      </c>
      <c r="F299" s="133" t="s">
        <v>23</v>
      </c>
      <c r="G299" s="134">
        <v>10000</v>
      </c>
      <c r="H299" s="134">
        <v>10000</v>
      </c>
      <c r="I299" s="134">
        <v>10000</v>
      </c>
      <c r="J299" s="134">
        <v>10000</v>
      </c>
      <c r="K299" s="134">
        <v>10000</v>
      </c>
    </row>
    <row r="300" spans="1:11" ht="12.75">
      <c r="A300" s="133">
        <v>32</v>
      </c>
      <c r="B300" s="133" t="s">
        <v>177</v>
      </c>
      <c r="C300" s="133">
        <v>2410</v>
      </c>
      <c r="D300" s="133" t="s">
        <v>178</v>
      </c>
      <c r="E300" s="133">
        <v>1240</v>
      </c>
      <c r="F300" s="133" t="s">
        <v>17</v>
      </c>
      <c r="G300" s="134">
        <v>50000</v>
      </c>
      <c r="H300" s="134">
        <v>50000</v>
      </c>
      <c r="I300" s="134">
        <v>50000</v>
      </c>
      <c r="J300" s="134">
        <v>50000</v>
      </c>
      <c r="K300" s="134">
        <v>50000</v>
      </c>
    </row>
    <row r="301" spans="1:11" ht="12.75">
      <c r="A301" s="133">
        <v>32</v>
      </c>
      <c r="B301" s="133" t="s">
        <v>177</v>
      </c>
      <c r="C301" s="133">
        <v>2410</v>
      </c>
      <c r="D301" s="133" t="s">
        <v>178</v>
      </c>
      <c r="E301" s="133">
        <v>1261</v>
      </c>
      <c r="F301" s="133" t="s">
        <v>81</v>
      </c>
      <c r="G301" s="134">
        <v>121300</v>
      </c>
      <c r="H301" s="134">
        <v>111521</v>
      </c>
      <c r="I301" s="134">
        <v>111521</v>
      </c>
      <c r="J301" s="134">
        <v>111521</v>
      </c>
      <c r="K301" s="134">
        <v>111521</v>
      </c>
    </row>
    <row r="302" spans="1:11" ht="12.75">
      <c r="A302" s="133">
        <v>32</v>
      </c>
      <c r="B302" s="133" t="s">
        <v>177</v>
      </c>
      <c r="C302" s="133">
        <v>2410</v>
      </c>
      <c r="D302" s="133" t="s">
        <v>178</v>
      </c>
      <c r="E302" s="133">
        <v>1300</v>
      </c>
      <c r="F302" s="133" t="s">
        <v>99</v>
      </c>
      <c r="G302" s="134">
        <v>33000</v>
      </c>
      <c r="H302" s="134">
        <v>33000</v>
      </c>
      <c r="I302" s="134">
        <v>33000</v>
      </c>
      <c r="J302" s="134">
        <v>33000</v>
      </c>
      <c r="K302" s="134">
        <v>33000</v>
      </c>
    </row>
    <row r="303" spans="1:11" ht="12.75">
      <c r="A303" s="133">
        <v>32</v>
      </c>
      <c r="B303" s="133" t="s">
        <v>177</v>
      </c>
      <c r="C303" s="133">
        <v>2410</v>
      </c>
      <c r="D303" s="133" t="s">
        <v>178</v>
      </c>
      <c r="E303" s="133">
        <v>1370</v>
      </c>
      <c r="F303" s="133" t="s">
        <v>11</v>
      </c>
      <c r="G303" s="134">
        <v>595000</v>
      </c>
      <c r="H303" s="134">
        <v>583000</v>
      </c>
      <c r="I303" s="134">
        <v>583000</v>
      </c>
      <c r="J303" s="134">
        <v>583000</v>
      </c>
      <c r="K303" s="134">
        <v>583000</v>
      </c>
    </row>
    <row r="304" spans="1:11" ht="12.75">
      <c r="A304" s="133">
        <v>32</v>
      </c>
      <c r="B304" s="133" t="s">
        <v>177</v>
      </c>
      <c r="C304" s="133">
        <v>2410</v>
      </c>
      <c r="D304" s="133" t="s">
        <v>178</v>
      </c>
      <c r="E304" s="133">
        <v>1624</v>
      </c>
      <c r="F304" s="133" t="s">
        <v>100</v>
      </c>
      <c r="G304" s="134">
        <v>-50000</v>
      </c>
      <c r="H304" s="134">
        <v>-50000</v>
      </c>
      <c r="I304" s="134">
        <v>-50000</v>
      </c>
      <c r="J304" s="134">
        <v>-50000</v>
      </c>
      <c r="K304" s="134">
        <v>-50000</v>
      </c>
    </row>
    <row r="305" spans="1:11" ht="12.75">
      <c r="A305" s="133">
        <v>32</v>
      </c>
      <c r="B305" s="133" t="s">
        <v>177</v>
      </c>
      <c r="C305" s="133">
        <v>2410</v>
      </c>
      <c r="D305" s="133" t="s">
        <v>178</v>
      </c>
      <c r="E305" s="133">
        <v>1770</v>
      </c>
      <c r="F305" s="133" t="s">
        <v>74</v>
      </c>
      <c r="G305" s="134">
        <v>-252000</v>
      </c>
      <c r="H305" s="134">
        <v>-252000</v>
      </c>
      <c r="I305" s="134">
        <v>-252000</v>
      </c>
      <c r="J305" s="134">
        <v>-252000</v>
      </c>
      <c r="K305" s="134">
        <v>-252000</v>
      </c>
    </row>
    <row r="306" spans="1:11" ht="12.75">
      <c r="A306" s="133">
        <v>33</v>
      </c>
      <c r="B306" s="133" t="s">
        <v>179</v>
      </c>
      <c r="C306" s="133">
        <v>1217</v>
      </c>
      <c r="D306" s="133" t="s">
        <v>407</v>
      </c>
      <c r="E306" s="133">
        <v>1488</v>
      </c>
      <c r="F306" s="133" t="s">
        <v>407</v>
      </c>
      <c r="G306" s="134">
        <v>0</v>
      </c>
      <c r="H306" s="134">
        <v>0</v>
      </c>
      <c r="I306" s="134">
        <v>-14243</v>
      </c>
      <c r="J306" s="134">
        <v>-14243</v>
      </c>
      <c r="K306" s="134">
        <v>-14243</v>
      </c>
    </row>
    <row r="307" spans="1:11" ht="12.75">
      <c r="A307" s="133">
        <v>33</v>
      </c>
      <c r="B307" s="133" t="s">
        <v>179</v>
      </c>
      <c r="C307" s="133">
        <v>2411</v>
      </c>
      <c r="D307" s="133" t="s">
        <v>180</v>
      </c>
      <c r="E307" s="133">
        <v>1010</v>
      </c>
      <c r="F307" s="133" t="s">
        <v>18</v>
      </c>
      <c r="G307" s="134">
        <v>196200</v>
      </c>
      <c r="H307" s="134">
        <v>196200</v>
      </c>
      <c r="I307" s="134">
        <v>196200</v>
      </c>
      <c r="J307" s="134">
        <v>196200</v>
      </c>
      <c r="K307" s="134">
        <v>196200</v>
      </c>
    </row>
    <row r="308" spans="1:11" ht="12.75">
      <c r="A308" s="133">
        <v>33</v>
      </c>
      <c r="B308" s="133" t="s">
        <v>179</v>
      </c>
      <c r="C308" s="133">
        <v>2411</v>
      </c>
      <c r="D308" s="133" t="s">
        <v>180</v>
      </c>
      <c r="E308" s="133">
        <v>1092</v>
      </c>
      <c r="F308" s="133" t="s">
        <v>90</v>
      </c>
      <c r="G308" s="134">
        <v>29430</v>
      </c>
      <c r="H308" s="134">
        <v>29430</v>
      </c>
      <c r="I308" s="134">
        <v>29430</v>
      </c>
      <c r="J308" s="134">
        <v>29430</v>
      </c>
      <c r="K308" s="134">
        <v>29430</v>
      </c>
    </row>
    <row r="309" spans="1:11" ht="12.75">
      <c r="A309" s="133">
        <v>33</v>
      </c>
      <c r="B309" s="133" t="s">
        <v>179</v>
      </c>
      <c r="C309" s="133">
        <v>2411</v>
      </c>
      <c r="D309" s="133" t="s">
        <v>180</v>
      </c>
      <c r="E309" s="133">
        <v>1100</v>
      </c>
      <c r="F309" s="133" t="s">
        <v>15</v>
      </c>
      <c r="G309" s="134">
        <v>11507</v>
      </c>
      <c r="H309" s="134">
        <v>11507</v>
      </c>
      <c r="I309" s="134">
        <v>11507</v>
      </c>
      <c r="J309" s="134">
        <v>11507</v>
      </c>
      <c r="K309" s="134">
        <v>11507</v>
      </c>
    </row>
    <row r="310" spans="1:11" ht="12.75">
      <c r="A310" s="133">
        <v>33</v>
      </c>
      <c r="B310" s="133" t="s">
        <v>179</v>
      </c>
      <c r="C310" s="133">
        <v>2411</v>
      </c>
      <c r="D310" s="133" t="s">
        <v>180</v>
      </c>
      <c r="E310" s="133">
        <v>1110</v>
      </c>
      <c r="F310" s="133" t="s">
        <v>95</v>
      </c>
      <c r="G310" s="134">
        <v>4000</v>
      </c>
      <c r="H310" s="134">
        <v>4000</v>
      </c>
      <c r="I310" s="134">
        <v>4000</v>
      </c>
      <c r="J310" s="134">
        <v>4000</v>
      </c>
      <c r="K310" s="134">
        <v>4000</v>
      </c>
    </row>
    <row r="311" spans="1:11" ht="12.75">
      <c r="A311" s="133">
        <v>33</v>
      </c>
      <c r="B311" s="133" t="s">
        <v>179</v>
      </c>
      <c r="C311" s="133">
        <v>2411</v>
      </c>
      <c r="D311" s="133" t="s">
        <v>180</v>
      </c>
      <c r="E311" s="133">
        <v>1115</v>
      </c>
      <c r="F311" s="133" t="s">
        <v>4</v>
      </c>
      <c r="G311" s="134">
        <v>1000</v>
      </c>
      <c r="H311" s="134">
        <v>1000</v>
      </c>
      <c r="I311" s="134">
        <v>1000</v>
      </c>
      <c r="J311" s="134">
        <v>1000</v>
      </c>
      <c r="K311" s="134">
        <v>1000</v>
      </c>
    </row>
    <row r="312" spans="1:11" ht="12.75">
      <c r="A312" s="133">
        <v>33</v>
      </c>
      <c r="B312" s="133" t="s">
        <v>179</v>
      </c>
      <c r="C312" s="133">
        <v>2411</v>
      </c>
      <c r="D312" s="133" t="s">
        <v>180</v>
      </c>
      <c r="E312" s="133">
        <v>1120</v>
      </c>
      <c r="F312" s="133" t="s">
        <v>31</v>
      </c>
      <c r="G312" s="134">
        <v>24000</v>
      </c>
      <c r="H312" s="134">
        <v>24000</v>
      </c>
      <c r="I312" s="134">
        <v>24000</v>
      </c>
      <c r="J312" s="134">
        <v>24000</v>
      </c>
      <c r="K312" s="134">
        <v>24000</v>
      </c>
    </row>
    <row r="313" spans="1:11" ht="12.75">
      <c r="A313" s="133">
        <v>33</v>
      </c>
      <c r="B313" s="133" t="s">
        <v>179</v>
      </c>
      <c r="C313" s="133">
        <v>2411</v>
      </c>
      <c r="D313" s="133" t="s">
        <v>180</v>
      </c>
      <c r="E313" s="133">
        <v>1131</v>
      </c>
      <c r="F313" s="133" t="s">
        <v>19</v>
      </c>
      <c r="G313" s="134">
        <v>2000</v>
      </c>
      <c r="H313" s="134">
        <v>2000</v>
      </c>
      <c r="I313" s="134">
        <v>2000</v>
      </c>
      <c r="J313" s="134">
        <v>2000</v>
      </c>
      <c r="K313" s="134">
        <v>2000</v>
      </c>
    </row>
    <row r="314" spans="1:11" ht="12.75">
      <c r="A314" s="133">
        <v>33</v>
      </c>
      <c r="B314" s="133" t="s">
        <v>179</v>
      </c>
      <c r="C314" s="133">
        <v>2411</v>
      </c>
      <c r="D314" s="133" t="s">
        <v>180</v>
      </c>
      <c r="E314" s="133">
        <v>1150</v>
      </c>
      <c r="F314" s="133" t="s">
        <v>7</v>
      </c>
      <c r="G314" s="134">
        <v>12000</v>
      </c>
      <c r="H314" s="134">
        <v>12000</v>
      </c>
      <c r="I314" s="134">
        <v>12000</v>
      </c>
      <c r="J314" s="134">
        <v>12000</v>
      </c>
      <c r="K314" s="134">
        <v>12000</v>
      </c>
    </row>
    <row r="315" spans="1:11" ht="12.75">
      <c r="A315" s="133">
        <v>33</v>
      </c>
      <c r="B315" s="133" t="s">
        <v>179</v>
      </c>
      <c r="C315" s="133">
        <v>2411</v>
      </c>
      <c r="D315" s="133" t="s">
        <v>180</v>
      </c>
      <c r="E315" s="133">
        <v>1167</v>
      </c>
      <c r="F315" s="133" t="s">
        <v>101</v>
      </c>
      <c r="G315" s="134">
        <v>134400</v>
      </c>
      <c r="H315" s="134">
        <v>134400</v>
      </c>
      <c r="I315" s="134">
        <v>134400</v>
      </c>
      <c r="J315" s="134">
        <v>134400</v>
      </c>
      <c r="K315" s="134">
        <v>134400</v>
      </c>
    </row>
    <row r="316" spans="1:11" ht="12.75">
      <c r="A316" s="133">
        <v>33</v>
      </c>
      <c r="B316" s="133" t="s">
        <v>179</v>
      </c>
      <c r="C316" s="133">
        <v>2411</v>
      </c>
      <c r="D316" s="133" t="s">
        <v>180</v>
      </c>
      <c r="E316" s="133">
        <v>1172</v>
      </c>
      <c r="F316" s="133" t="s">
        <v>9</v>
      </c>
      <c r="G316" s="134">
        <v>3000</v>
      </c>
      <c r="H316" s="134">
        <v>3000</v>
      </c>
      <c r="I316" s="134">
        <v>3000</v>
      </c>
      <c r="J316" s="134">
        <v>3000</v>
      </c>
      <c r="K316" s="134">
        <v>3000</v>
      </c>
    </row>
    <row r="317" spans="1:11" ht="12.75">
      <c r="A317" s="133">
        <v>33</v>
      </c>
      <c r="B317" s="133" t="s">
        <v>179</v>
      </c>
      <c r="C317" s="133">
        <v>2411</v>
      </c>
      <c r="D317" s="133" t="s">
        <v>180</v>
      </c>
      <c r="E317" s="133">
        <v>1173</v>
      </c>
      <c r="F317" s="133" t="s">
        <v>10</v>
      </c>
      <c r="G317" s="134">
        <v>1000</v>
      </c>
      <c r="H317" s="134">
        <v>1000</v>
      </c>
      <c r="I317" s="134">
        <v>1000</v>
      </c>
      <c r="J317" s="134">
        <v>1000</v>
      </c>
      <c r="K317" s="134">
        <v>1000</v>
      </c>
    </row>
    <row r="318" spans="1:11" ht="12.75">
      <c r="A318" s="133">
        <v>33</v>
      </c>
      <c r="B318" s="133" t="s">
        <v>179</v>
      </c>
      <c r="C318" s="133">
        <v>2411</v>
      </c>
      <c r="D318" s="133" t="s">
        <v>180</v>
      </c>
      <c r="E318" s="133">
        <v>1180</v>
      </c>
      <c r="F318" s="133" t="s">
        <v>63</v>
      </c>
      <c r="G318" s="134">
        <v>30000</v>
      </c>
      <c r="H318" s="134">
        <v>30000</v>
      </c>
      <c r="I318" s="134">
        <v>30000</v>
      </c>
      <c r="J318" s="134">
        <v>30000</v>
      </c>
      <c r="K318" s="134">
        <v>30000</v>
      </c>
    </row>
    <row r="319" spans="1:11" ht="12.75">
      <c r="A319" s="133">
        <v>33</v>
      </c>
      <c r="B319" s="133" t="s">
        <v>179</v>
      </c>
      <c r="C319" s="133">
        <v>2411</v>
      </c>
      <c r="D319" s="133" t="s">
        <v>180</v>
      </c>
      <c r="E319" s="133">
        <v>1190</v>
      </c>
      <c r="F319" s="133" t="s">
        <v>96</v>
      </c>
      <c r="G319" s="134">
        <v>183750</v>
      </c>
      <c r="H319" s="134">
        <v>183750</v>
      </c>
      <c r="I319" s="134">
        <v>183750</v>
      </c>
      <c r="J319" s="134">
        <v>183750</v>
      </c>
      <c r="K319" s="134">
        <v>183750</v>
      </c>
    </row>
    <row r="320" spans="1:11" ht="12.75">
      <c r="A320" s="133">
        <v>33</v>
      </c>
      <c r="B320" s="133" t="s">
        <v>179</v>
      </c>
      <c r="C320" s="133">
        <v>2411</v>
      </c>
      <c r="D320" s="133" t="s">
        <v>180</v>
      </c>
      <c r="E320" s="133">
        <v>1200</v>
      </c>
      <c r="F320" s="133" t="s">
        <v>22</v>
      </c>
      <c r="G320" s="134">
        <v>25000</v>
      </c>
      <c r="H320" s="134">
        <v>10000</v>
      </c>
      <c r="I320" s="134">
        <v>10000</v>
      </c>
      <c r="J320" s="134">
        <v>10000</v>
      </c>
      <c r="K320" s="134">
        <v>10000</v>
      </c>
    </row>
    <row r="321" spans="1:11" ht="12.75">
      <c r="A321" s="133">
        <v>33</v>
      </c>
      <c r="B321" s="133" t="s">
        <v>179</v>
      </c>
      <c r="C321" s="133">
        <v>2411</v>
      </c>
      <c r="D321" s="133" t="s">
        <v>180</v>
      </c>
      <c r="E321" s="133">
        <v>1203</v>
      </c>
      <c r="F321" s="133" t="s">
        <v>23</v>
      </c>
      <c r="G321" s="134">
        <v>1000</v>
      </c>
      <c r="H321" s="134">
        <v>1000</v>
      </c>
      <c r="I321" s="134">
        <v>1000</v>
      </c>
      <c r="J321" s="134">
        <v>1000</v>
      </c>
      <c r="K321" s="134">
        <v>1000</v>
      </c>
    </row>
    <row r="322" spans="1:11" ht="12.75">
      <c r="A322" s="133">
        <v>33</v>
      </c>
      <c r="B322" s="133" t="s">
        <v>179</v>
      </c>
      <c r="C322" s="133">
        <v>2411</v>
      </c>
      <c r="D322" s="133" t="s">
        <v>180</v>
      </c>
      <c r="E322" s="133">
        <v>1261</v>
      </c>
      <c r="F322" s="133" t="s">
        <v>81</v>
      </c>
      <c r="G322" s="134">
        <v>81400</v>
      </c>
      <c r="H322" s="134">
        <v>74838</v>
      </c>
      <c r="I322" s="134">
        <v>74838</v>
      </c>
      <c r="J322" s="134">
        <v>74838</v>
      </c>
      <c r="K322" s="134">
        <v>74838</v>
      </c>
    </row>
    <row r="323" spans="1:11" ht="12.75">
      <c r="A323" s="133">
        <v>33</v>
      </c>
      <c r="B323" s="133" t="s">
        <v>179</v>
      </c>
      <c r="C323" s="133">
        <v>2411</v>
      </c>
      <c r="D323" s="133" t="s">
        <v>180</v>
      </c>
      <c r="E323" s="133">
        <v>1603</v>
      </c>
      <c r="F323" s="133" t="s">
        <v>102</v>
      </c>
      <c r="G323" s="134">
        <v>-1000</v>
      </c>
      <c r="H323" s="134">
        <v>-1000</v>
      </c>
      <c r="I323" s="134">
        <v>-1000</v>
      </c>
      <c r="J323" s="134">
        <v>-1000</v>
      </c>
      <c r="K323" s="134">
        <v>-1000</v>
      </c>
    </row>
    <row r="324" spans="1:11" ht="12.75">
      <c r="A324" s="133">
        <v>33</v>
      </c>
      <c r="B324" s="133" t="s">
        <v>179</v>
      </c>
      <c r="C324" s="133">
        <v>2411</v>
      </c>
      <c r="D324" s="133" t="s">
        <v>180</v>
      </c>
      <c r="E324" s="133">
        <v>1629</v>
      </c>
      <c r="F324" s="133" t="s">
        <v>103</v>
      </c>
      <c r="G324" s="134">
        <v>-20000</v>
      </c>
      <c r="H324" s="134">
        <v>-5000</v>
      </c>
      <c r="I324" s="134">
        <v>-5000</v>
      </c>
      <c r="J324" s="134">
        <v>-5000</v>
      </c>
      <c r="K324" s="134">
        <v>-5000</v>
      </c>
    </row>
    <row r="325" spans="1:11" ht="12.75">
      <c r="A325" s="133">
        <v>34</v>
      </c>
      <c r="B325" s="133" t="s">
        <v>181</v>
      </c>
      <c r="C325" s="133">
        <v>1217</v>
      </c>
      <c r="D325" s="133" t="s">
        <v>407</v>
      </c>
      <c r="E325" s="133">
        <v>1488</v>
      </c>
      <c r="F325" s="133" t="s">
        <v>407</v>
      </c>
      <c r="G325" s="134">
        <v>0</v>
      </c>
      <c r="H325" s="134">
        <v>0</v>
      </c>
      <c r="I325" s="134">
        <v>-288215</v>
      </c>
      <c r="J325" s="134">
        <v>-288215</v>
      </c>
      <c r="K325" s="134">
        <v>-288215</v>
      </c>
    </row>
    <row r="326" spans="1:11" ht="12.75">
      <c r="A326" s="133">
        <v>34</v>
      </c>
      <c r="B326" s="133" t="s">
        <v>181</v>
      </c>
      <c r="C326" s="133">
        <v>2530</v>
      </c>
      <c r="D326" s="133" t="s">
        <v>189</v>
      </c>
      <c r="E326" s="133">
        <v>1010</v>
      </c>
      <c r="F326" s="133" t="s">
        <v>18</v>
      </c>
      <c r="G326" s="134">
        <v>2707303</v>
      </c>
      <c r="H326" s="134">
        <v>3090500</v>
      </c>
      <c r="I326" s="134">
        <v>3090500</v>
      </c>
      <c r="J326" s="134">
        <v>3090500</v>
      </c>
      <c r="K326" s="134">
        <v>3090500</v>
      </c>
    </row>
    <row r="327" spans="1:11" ht="12.75">
      <c r="A327" s="133">
        <v>34</v>
      </c>
      <c r="B327" s="133" t="s">
        <v>181</v>
      </c>
      <c r="C327" s="133">
        <v>2530</v>
      </c>
      <c r="D327" s="133" t="s">
        <v>189</v>
      </c>
      <c r="E327" s="133">
        <v>1020</v>
      </c>
      <c r="F327" s="133" t="s">
        <v>56</v>
      </c>
      <c r="G327" s="134">
        <v>40000</v>
      </c>
      <c r="H327" s="134">
        <v>0</v>
      </c>
      <c r="I327" s="134">
        <v>0</v>
      </c>
      <c r="J327" s="134">
        <v>0</v>
      </c>
      <c r="K327" s="134">
        <v>0</v>
      </c>
    </row>
    <row r="328" spans="1:11" ht="12.75">
      <c r="A328" s="133">
        <v>34</v>
      </c>
      <c r="B328" s="133" t="s">
        <v>181</v>
      </c>
      <c r="C328" s="133">
        <v>2530</v>
      </c>
      <c r="D328" s="133" t="s">
        <v>189</v>
      </c>
      <c r="E328" s="133">
        <v>1021</v>
      </c>
      <c r="F328" s="133" t="s">
        <v>104</v>
      </c>
      <c r="G328" s="134">
        <v>100000</v>
      </c>
      <c r="H328" s="134">
        <v>150000</v>
      </c>
      <c r="I328" s="134">
        <v>150000</v>
      </c>
      <c r="J328" s="134">
        <v>150000</v>
      </c>
      <c r="K328" s="134">
        <v>150000</v>
      </c>
    </row>
    <row r="329" spans="1:11" ht="12.75">
      <c r="A329" s="133">
        <v>34</v>
      </c>
      <c r="B329" s="133" t="s">
        <v>181</v>
      </c>
      <c r="C329" s="133">
        <v>2530</v>
      </c>
      <c r="D329" s="133" t="s">
        <v>189</v>
      </c>
      <c r="E329" s="133">
        <v>1050</v>
      </c>
      <c r="F329" s="133" t="s">
        <v>14</v>
      </c>
      <c r="G329" s="134">
        <v>340000</v>
      </c>
      <c r="H329" s="134">
        <v>630000</v>
      </c>
      <c r="I329" s="134">
        <v>630000</v>
      </c>
      <c r="J329" s="134">
        <v>430000</v>
      </c>
      <c r="K329" s="134">
        <v>430000</v>
      </c>
    </row>
    <row r="330" spans="1:11" ht="12.75">
      <c r="A330" s="133">
        <v>34</v>
      </c>
      <c r="B330" s="133" t="s">
        <v>181</v>
      </c>
      <c r="C330" s="133">
        <v>2530</v>
      </c>
      <c r="D330" s="133" t="s">
        <v>189</v>
      </c>
      <c r="E330" s="133">
        <v>1051</v>
      </c>
      <c r="F330" s="133" t="s">
        <v>105</v>
      </c>
      <c r="G330" s="134">
        <v>5000</v>
      </c>
      <c r="H330" s="134">
        <v>5000</v>
      </c>
      <c r="I330" s="134">
        <v>5000</v>
      </c>
      <c r="J330" s="134">
        <v>5000</v>
      </c>
      <c r="K330" s="134">
        <v>5000</v>
      </c>
    </row>
    <row r="331" spans="1:11" ht="12.75">
      <c r="A331" s="133">
        <v>34</v>
      </c>
      <c r="B331" s="133" t="s">
        <v>181</v>
      </c>
      <c r="C331" s="133">
        <v>2530</v>
      </c>
      <c r="D331" s="133" t="s">
        <v>189</v>
      </c>
      <c r="E331" s="133">
        <v>1090</v>
      </c>
      <c r="F331" s="133" t="s">
        <v>1</v>
      </c>
      <c r="G331" s="134">
        <v>478845</v>
      </c>
      <c r="H331" s="134">
        <v>588825</v>
      </c>
      <c r="I331" s="134">
        <v>588825</v>
      </c>
      <c r="J331" s="134">
        <v>588825</v>
      </c>
      <c r="K331" s="134">
        <v>588825</v>
      </c>
    </row>
    <row r="332" spans="1:11" ht="12.75">
      <c r="A332" s="133">
        <v>34</v>
      </c>
      <c r="B332" s="133" t="s">
        <v>181</v>
      </c>
      <c r="C332" s="133">
        <v>2530</v>
      </c>
      <c r="D332" s="133" t="s">
        <v>189</v>
      </c>
      <c r="E332" s="133">
        <v>1099</v>
      </c>
      <c r="F332" s="133" t="s">
        <v>2</v>
      </c>
      <c r="G332" s="134">
        <v>187229</v>
      </c>
      <c r="H332" s="134">
        <v>200203</v>
      </c>
      <c r="I332" s="134">
        <v>200203</v>
      </c>
      <c r="J332" s="134">
        <v>200203</v>
      </c>
      <c r="K332" s="134">
        <v>200203</v>
      </c>
    </row>
    <row r="333" spans="1:11" ht="12.75">
      <c r="A333" s="133">
        <v>34</v>
      </c>
      <c r="B333" s="133" t="s">
        <v>181</v>
      </c>
      <c r="C333" s="133">
        <v>2530</v>
      </c>
      <c r="D333" s="133" t="s">
        <v>189</v>
      </c>
      <c r="E333" s="133">
        <v>1114</v>
      </c>
      <c r="F333" s="133" t="s">
        <v>97</v>
      </c>
      <c r="G333" s="134">
        <v>1000</v>
      </c>
      <c r="H333" s="134">
        <v>1000</v>
      </c>
      <c r="I333" s="134">
        <v>1000</v>
      </c>
      <c r="J333" s="134">
        <v>1000</v>
      </c>
      <c r="K333" s="134">
        <v>1000</v>
      </c>
    </row>
    <row r="334" spans="1:11" ht="12.75">
      <c r="A334" s="133">
        <v>34</v>
      </c>
      <c r="B334" s="133" t="s">
        <v>181</v>
      </c>
      <c r="C334" s="133">
        <v>2530</v>
      </c>
      <c r="D334" s="133" t="s">
        <v>189</v>
      </c>
      <c r="E334" s="133">
        <v>1115</v>
      </c>
      <c r="F334" s="133" t="s">
        <v>4</v>
      </c>
      <c r="G334" s="134">
        <v>20000</v>
      </c>
      <c r="H334" s="134">
        <v>20000</v>
      </c>
      <c r="I334" s="134">
        <v>20000</v>
      </c>
      <c r="J334" s="134">
        <v>20000</v>
      </c>
      <c r="K334" s="134">
        <v>20000</v>
      </c>
    </row>
    <row r="335" spans="1:11" ht="12.75">
      <c r="A335" s="133">
        <v>34</v>
      </c>
      <c r="B335" s="133" t="s">
        <v>181</v>
      </c>
      <c r="C335" s="133">
        <v>2530</v>
      </c>
      <c r="D335" s="133" t="s">
        <v>189</v>
      </c>
      <c r="E335" s="133">
        <v>1120</v>
      </c>
      <c r="F335" s="133" t="s">
        <v>31</v>
      </c>
      <c r="G335" s="134">
        <v>8000</v>
      </c>
      <c r="H335" s="134">
        <v>6000</v>
      </c>
      <c r="I335" s="134">
        <v>6000</v>
      </c>
      <c r="J335" s="134">
        <v>6000</v>
      </c>
      <c r="K335" s="134">
        <v>6000</v>
      </c>
    </row>
    <row r="336" spans="1:11" ht="12.75">
      <c r="A336" s="133">
        <v>34</v>
      </c>
      <c r="B336" s="133" t="s">
        <v>181</v>
      </c>
      <c r="C336" s="133">
        <v>2530</v>
      </c>
      <c r="D336" s="133" t="s">
        <v>189</v>
      </c>
      <c r="E336" s="133">
        <v>1128</v>
      </c>
      <c r="F336" s="133" t="s">
        <v>106</v>
      </c>
      <c r="G336" s="134">
        <v>120000</v>
      </c>
      <c r="H336" s="134">
        <v>60000</v>
      </c>
      <c r="I336" s="134">
        <v>60000</v>
      </c>
      <c r="J336" s="134">
        <v>60000</v>
      </c>
      <c r="K336" s="134">
        <v>60000</v>
      </c>
    </row>
    <row r="337" spans="1:11" ht="12.75">
      <c r="A337" s="133">
        <v>34</v>
      </c>
      <c r="B337" s="133" t="s">
        <v>181</v>
      </c>
      <c r="C337" s="133">
        <v>2530</v>
      </c>
      <c r="D337" s="133" t="s">
        <v>189</v>
      </c>
      <c r="E337" s="133">
        <v>1131</v>
      </c>
      <c r="F337" s="133" t="s">
        <v>19</v>
      </c>
      <c r="G337" s="134">
        <v>4000</v>
      </c>
      <c r="H337" s="134">
        <v>4000</v>
      </c>
      <c r="I337" s="134">
        <v>4000</v>
      </c>
      <c r="J337" s="134">
        <v>4000</v>
      </c>
      <c r="K337" s="134">
        <v>4000</v>
      </c>
    </row>
    <row r="338" spans="1:11" ht="12.75">
      <c r="A338" s="133">
        <v>34</v>
      </c>
      <c r="B338" s="133" t="s">
        <v>181</v>
      </c>
      <c r="C338" s="133">
        <v>2530</v>
      </c>
      <c r="D338" s="133" t="s">
        <v>189</v>
      </c>
      <c r="E338" s="133">
        <v>1140</v>
      </c>
      <c r="F338" s="133" t="s">
        <v>5</v>
      </c>
      <c r="G338" s="134">
        <v>5000</v>
      </c>
      <c r="H338" s="134"/>
      <c r="I338" s="134"/>
      <c r="J338" s="134"/>
      <c r="K338" s="134"/>
    </row>
    <row r="339" spans="1:11" ht="12.75">
      <c r="A339" s="133">
        <v>34</v>
      </c>
      <c r="B339" s="133" t="s">
        <v>181</v>
      </c>
      <c r="C339" s="133">
        <v>2530</v>
      </c>
      <c r="D339" s="133" t="s">
        <v>189</v>
      </c>
      <c r="E339" s="133">
        <v>1160</v>
      </c>
      <c r="F339" s="133" t="s">
        <v>8</v>
      </c>
      <c r="G339" s="134">
        <v>1000</v>
      </c>
      <c r="H339" s="134">
        <v>1000</v>
      </c>
      <c r="I339" s="134">
        <v>1000</v>
      </c>
      <c r="J339" s="134">
        <v>1000</v>
      </c>
      <c r="K339" s="134">
        <v>1000</v>
      </c>
    </row>
    <row r="340" spans="1:11" ht="12.75">
      <c r="A340" s="133">
        <v>34</v>
      </c>
      <c r="B340" s="133" t="s">
        <v>181</v>
      </c>
      <c r="C340" s="133">
        <v>2530</v>
      </c>
      <c r="D340" s="133" t="s">
        <v>189</v>
      </c>
      <c r="E340" s="133">
        <v>1165</v>
      </c>
      <c r="F340" s="133" t="s">
        <v>20</v>
      </c>
      <c r="G340" s="134">
        <v>5500</v>
      </c>
      <c r="H340" s="134">
        <v>6000</v>
      </c>
      <c r="I340" s="134">
        <v>6000</v>
      </c>
      <c r="J340" s="134">
        <v>6000</v>
      </c>
      <c r="K340" s="134">
        <v>6000</v>
      </c>
    </row>
    <row r="341" spans="1:11" ht="12.75">
      <c r="A341" s="133">
        <v>34</v>
      </c>
      <c r="B341" s="133" t="s">
        <v>181</v>
      </c>
      <c r="C341" s="133">
        <v>2530</v>
      </c>
      <c r="D341" s="133" t="s">
        <v>189</v>
      </c>
      <c r="E341" s="133">
        <v>1200</v>
      </c>
      <c r="F341" s="133" t="s">
        <v>22</v>
      </c>
      <c r="G341" s="134">
        <v>3000</v>
      </c>
      <c r="H341" s="134">
        <v>3000</v>
      </c>
      <c r="I341" s="134">
        <v>3000</v>
      </c>
      <c r="J341" s="134">
        <v>3000</v>
      </c>
      <c r="K341" s="134">
        <v>3000</v>
      </c>
    </row>
    <row r="342" spans="1:11" ht="12.75">
      <c r="A342" s="133">
        <v>34</v>
      </c>
      <c r="B342" s="133" t="s">
        <v>181</v>
      </c>
      <c r="C342" s="133">
        <v>2530</v>
      </c>
      <c r="D342" s="133" t="s">
        <v>189</v>
      </c>
      <c r="E342" s="133">
        <v>1203</v>
      </c>
      <c r="F342" s="133" t="s">
        <v>23</v>
      </c>
      <c r="G342" s="134">
        <v>1000</v>
      </c>
      <c r="H342" s="134">
        <v>2000</v>
      </c>
      <c r="I342" s="134">
        <v>2000</v>
      </c>
      <c r="J342" s="134">
        <v>2000</v>
      </c>
      <c r="K342" s="134">
        <v>2000</v>
      </c>
    </row>
    <row r="343" spans="1:11" ht="12.75">
      <c r="A343" s="133">
        <v>34</v>
      </c>
      <c r="B343" s="133" t="s">
        <v>181</v>
      </c>
      <c r="C343" s="133">
        <v>2530</v>
      </c>
      <c r="D343" s="133" t="s">
        <v>189</v>
      </c>
      <c r="E343" s="133">
        <v>1250</v>
      </c>
      <c r="F343" s="133" t="s">
        <v>80</v>
      </c>
      <c r="G343" s="134">
        <v>1000</v>
      </c>
      <c r="H343" s="134">
        <v>1000</v>
      </c>
      <c r="I343" s="134">
        <v>1000</v>
      </c>
      <c r="J343" s="134">
        <v>1000</v>
      </c>
      <c r="K343" s="134">
        <v>1000</v>
      </c>
    </row>
    <row r="344" spans="1:11" ht="12.75">
      <c r="A344" s="133">
        <v>34</v>
      </c>
      <c r="B344" s="133" t="s">
        <v>181</v>
      </c>
      <c r="C344" s="133">
        <v>2530</v>
      </c>
      <c r="D344" s="133" t="s">
        <v>189</v>
      </c>
      <c r="E344" s="133">
        <v>1370</v>
      </c>
      <c r="F344" s="133" t="s">
        <v>11</v>
      </c>
      <c r="G344" s="134">
        <v>680000</v>
      </c>
      <c r="H344" s="134">
        <v>680000</v>
      </c>
      <c r="I344" s="134">
        <v>680000</v>
      </c>
      <c r="J344" s="134">
        <v>680000</v>
      </c>
      <c r="K344" s="134">
        <v>680000</v>
      </c>
    </row>
    <row r="345" spans="1:11" ht="12.75">
      <c r="A345" s="133">
        <v>34</v>
      </c>
      <c r="B345" s="133" t="s">
        <v>181</v>
      </c>
      <c r="C345" s="133">
        <v>2530</v>
      </c>
      <c r="D345" s="133" t="s">
        <v>189</v>
      </c>
      <c r="E345" s="133">
        <v>1606</v>
      </c>
      <c r="F345" s="133" t="s">
        <v>107</v>
      </c>
      <c r="G345" s="134"/>
      <c r="H345" s="134">
        <v>-20000</v>
      </c>
      <c r="I345" s="134">
        <v>-20000</v>
      </c>
      <c r="J345" s="134">
        <v>-20000</v>
      </c>
      <c r="K345" s="134">
        <v>-20000</v>
      </c>
    </row>
    <row r="346" spans="1:11" ht="12.75">
      <c r="A346" s="133">
        <v>34</v>
      </c>
      <c r="B346" s="133" t="s">
        <v>181</v>
      </c>
      <c r="C346" s="133">
        <v>2530</v>
      </c>
      <c r="D346" s="133" t="s">
        <v>189</v>
      </c>
      <c r="E346" s="133">
        <v>1630</v>
      </c>
      <c r="F346" s="133" t="s">
        <v>96</v>
      </c>
      <c r="G346" s="134">
        <v>-108000</v>
      </c>
      <c r="H346" s="134">
        <v>-108000</v>
      </c>
      <c r="I346" s="134">
        <v>-108000</v>
      </c>
      <c r="J346" s="134">
        <v>-108000</v>
      </c>
      <c r="K346" s="134">
        <v>-108000</v>
      </c>
    </row>
    <row r="347" spans="1:11" ht="12.75">
      <c r="A347" s="133">
        <v>34</v>
      </c>
      <c r="B347" s="133" t="s">
        <v>181</v>
      </c>
      <c r="C347" s="133">
        <v>2530</v>
      </c>
      <c r="D347" s="133" t="s">
        <v>189</v>
      </c>
      <c r="E347" s="133">
        <v>1730</v>
      </c>
      <c r="F347" s="133" t="s">
        <v>72</v>
      </c>
      <c r="G347" s="134">
        <v>-54000</v>
      </c>
      <c r="H347" s="134"/>
      <c r="I347" s="134"/>
      <c r="J347" s="134"/>
      <c r="K347" s="134"/>
    </row>
    <row r="348" spans="1:11" ht="12.75">
      <c r="A348" s="133">
        <v>34</v>
      </c>
      <c r="B348" s="133" t="s">
        <v>181</v>
      </c>
      <c r="C348" s="133">
        <v>2530</v>
      </c>
      <c r="D348" s="133" t="s">
        <v>189</v>
      </c>
      <c r="E348" s="133">
        <v>1790</v>
      </c>
      <c r="F348" s="133" t="s">
        <v>53</v>
      </c>
      <c r="G348" s="134">
        <v>-1481280</v>
      </c>
      <c r="H348" s="134">
        <v>-1789815</v>
      </c>
      <c r="I348" s="134">
        <v>-1789815</v>
      </c>
      <c r="J348" s="134">
        <v>-1789815</v>
      </c>
      <c r="K348" s="134">
        <v>-1789815</v>
      </c>
    </row>
    <row r="349" spans="1:11" ht="12.75">
      <c r="A349" s="133">
        <v>34</v>
      </c>
      <c r="B349" s="133" t="s">
        <v>181</v>
      </c>
      <c r="C349" s="133">
        <v>2530</v>
      </c>
      <c r="D349" s="133" t="s">
        <v>189</v>
      </c>
      <c r="E349" s="133">
        <v>1810</v>
      </c>
      <c r="F349" s="133" t="s">
        <v>43</v>
      </c>
      <c r="G349" s="134">
        <v>-650000</v>
      </c>
      <c r="H349" s="134">
        <v>-800000</v>
      </c>
      <c r="I349" s="134">
        <v>-800000</v>
      </c>
      <c r="J349" s="134">
        <v>-800000</v>
      </c>
      <c r="K349" s="134">
        <v>-800000</v>
      </c>
    </row>
    <row r="350" spans="1:11" ht="12.75">
      <c r="A350" s="133">
        <v>34</v>
      </c>
      <c r="B350" s="133" t="s">
        <v>181</v>
      </c>
      <c r="C350" s="133">
        <v>2533</v>
      </c>
      <c r="D350" s="133" t="s">
        <v>188</v>
      </c>
      <c r="E350" s="133">
        <v>1010</v>
      </c>
      <c r="F350" s="133" t="s">
        <v>18</v>
      </c>
      <c r="G350" s="134">
        <v>6091774</v>
      </c>
      <c r="H350" s="134">
        <v>5842000</v>
      </c>
      <c r="I350" s="134">
        <v>5842000</v>
      </c>
      <c r="J350" s="134">
        <v>5442000</v>
      </c>
      <c r="K350" s="134">
        <v>5442000</v>
      </c>
    </row>
    <row r="351" spans="1:11" ht="12.75">
      <c r="A351" s="133">
        <v>34</v>
      </c>
      <c r="B351" s="133" t="s">
        <v>181</v>
      </c>
      <c r="C351" s="133">
        <v>2533</v>
      </c>
      <c r="D351" s="133" t="s">
        <v>188</v>
      </c>
      <c r="E351" s="133">
        <v>1021</v>
      </c>
      <c r="F351" s="133" t="s">
        <v>104</v>
      </c>
      <c r="G351" s="134">
        <v>400000</v>
      </c>
      <c r="H351" s="134">
        <v>350000</v>
      </c>
      <c r="I351" s="134">
        <v>350000</v>
      </c>
      <c r="J351" s="134">
        <v>250000</v>
      </c>
      <c r="K351" s="134">
        <v>250000</v>
      </c>
    </row>
    <row r="352" spans="1:11" ht="12.75">
      <c r="A352" s="133">
        <v>34</v>
      </c>
      <c r="B352" s="133" t="s">
        <v>181</v>
      </c>
      <c r="C352" s="133">
        <v>2533</v>
      </c>
      <c r="D352" s="133" t="s">
        <v>188</v>
      </c>
      <c r="E352" s="133">
        <v>1030</v>
      </c>
      <c r="F352" s="133" t="s">
        <v>84</v>
      </c>
      <c r="G352" s="134">
        <v>15000</v>
      </c>
      <c r="H352" s="134">
        <v>10000</v>
      </c>
      <c r="I352" s="134">
        <v>10000</v>
      </c>
      <c r="J352" s="134">
        <v>10000</v>
      </c>
      <c r="K352" s="134">
        <v>10000</v>
      </c>
    </row>
    <row r="353" spans="1:11" ht="12.75">
      <c r="A353" s="133">
        <v>34</v>
      </c>
      <c r="B353" s="133" t="s">
        <v>181</v>
      </c>
      <c r="C353" s="133">
        <v>2533</v>
      </c>
      <c r="D353" s="133" t="s">
        <v>188</v>
      </c>
      <c r="E353" s="133">
        <v>1040</v>
      </c>
      <c r="F353" s="133" t="s">
        <v>57</v>
      </c>
      <c r="G353" s="134">
        <v>10000</v>
      </c>
      <c r="H353" s="134">
        <v>20000</v>
      </c>
      <c r="I353" s="134">
        <v>20000</v>
      </c>
      <c r="J353" s="134">
        <v>20000</v>
      </c>
      <c r="K353" s="134">
        <v>20000</v>
      </c>
    </row>
    <row r="354" spans="1:11" ht="12.75">
      <c r="A354" s="133">
        <v>34</v>
      </c>
      <c r="B354" s="133" t="s">
        <v>181</v>
      </c>
      <c r="C354" s="133">
        <v>2533</v>
      </c>
      <c r="D354" s="133" t="s">
        <v>188</v>
      </c>
      <c r="E354" s="133">
        <v>1051</v>
      </c>
      <c r="F354" s="133" t="s">
        <v>105</v>
      </c>
      <c r="G354" s="134">
        <v>10000</v>
      </c>
      <c r="H354" s="134">
        <v>10000</v>
      </c>
      <c r="I354" s="134">
        <v>10000</v>
      </c>
      <c r="J354" s="134">
        <v>10000</v>
      </c>
      <c r="K354" s="134">
        <v>10000</v>
      </c>
    </row>
    <row r="355" spans="1:11" ht="12.75">
      <c r="A355" s="133">
        <v>34</v>
      </c>
      <c r="B355" s="133" t="s">
        <v>181</v>
      </c>
      <c r="C355" s="133">
        <v>2533</v>
      </c>
      <c r="D355" s="133" t="s">
        <v>188</v>
      </c>
      <c r="E355" s="133">
        <v>1090</v>
      </c>
      <c r="F355" s="133" t="s">
        <v>1</v>
      </c>
      <c r="G355" s="134">
        <v>979016</v>
      </c>
      <c r="H355" s="134">
        <v>1000113</v>
      </c>
      <c r="I355" s="134">
        <v>1000113</v>
      </c>
      <c r="J355" s="134">
        <v>1000113</v>
      </c>
      <c r="K355" s="134">
        <v>1000113</v>
      </c>
    </row>
    <row r="356" spans="1:11" ht="12.75">
      <c r="A356" s="133">
        <v>34</v>
      </c>
      <c r="B356" s="133" t="s">
        <v>181</v>
      </c>
      <c r="C356" s="133">
        <v>2533</v>
      </c>
      <c r="D356" s="133" t="s">
        <v>188</v>
      </c>
      <c r="E356" s="133">
        <v>1099</v>
      </c>
      <c r="F356" s="133" t="s">
        <v>2</v>
      </c>
      <c r="G356" s="134">
        <v>382795</v>
      </c>
      <c r="H356" s="134">
        <v>377410</v>
      </c>
      <c r="I356" s="134">
        <v>377410</v>
      </c>
      <c r="J356" s="134">
        <v>377410</v>
      </c>
      <c r="K356" s="134">
        <v>377410</v>
      </c>
    </row>
    <row r="357" spans="1:11" ht="12.75">
      <c r="A357" s="133">
        <v>34</v>
      </c>
      <c r="B357" s="133" t="s">
        <v>181</v>
      </c>
      <c r="C357" s="133">
        <v>2533</v>
      </c>
      <c r="D357" s="133" t="s">
        <v>188</v>
      </c>
      <c r="E357" s="133">
        <v>1100</v>
      </c>
      <c r="F357" s="133" t="s">
        <v>15</v>
      </c>
      <c r="G357" s="134">
        <v>10000</v>
      </c>
      <c r="H357" s="134">
        <v>10000</v>
      </c>
      <c r="I357" s="134">
        <v>10000</v>
      </c>
      <c r="J357" s="134">
        <v>10000</v>
      </c>
      <c r="K357" s="134">
        <v>10000</v>
      </c>
    </row>
    <row r="358" spans="1:11" ht="12.75">
      <c r="A358" s="133">
        <v>34</v>
      </c>
      <c r="B358" s="133" t="s">
        <v>181</v>
      </c>
      <c r="C358" s="133">
        <v>2533</v>
      </c>
      <c r="D358" s="133" t="s">
        <v>188</v>
      </c>
      <c r="E358" s="133">
        <v>1102</v>
      </c>
      <c r="F358" s="133" t="s">
        <v>3</v>
      </c>
      <c r="G358" s="134">
        <v>3500</v>
      </c>
      <c r="H358" s="134">
        <v>3500</v>
      </c>
      <c r="I358" s="134">
        <v>3500</v>
      </c>
      <c r="J358" s="134">
        <v>3500</v>
      </c>
      <c r="K358" s="134">
        <v>3500</v>
      </c>
    </row>
    <row r="359" spans="1:11" ht="12.75">
      <c r="A359" s="133">
        <v>34</v>
      </c>
      <c r="B359" s="133" t="s">
        <v>181</v>
      </c>
      <c r="C359" s="133">
        <v>2533</v>
      </c>
      <c r="D359" s="133" t="s">
        <v>188</v>
      </c>
      <c r="E359" s="133">
        <v>1114</v>
      </c>
      <c r="F359" s="133" t="s">
        <v>97</v>
      </c>
      <c r="G359" s="134">
        <v>160000</v>
      </c>
      <c r="H359" s="134">
        <v>160000</v>
      </c>
      <c r="I359" s="134">
        <v>160000</v>
      </c>
      <c r="J359" s="134">
        <v>160000</v>
      </c>
      <c r="K359" s="134">
        <v>160000</v>
      </c>
    </row>
    <row r="360" spans="1:11" ht="12.75">
      <c r="A360" s="133">
        <v>34</v>
      </c>
      <c r="B360" s="133" t="s">
        <v>181</v>
      </c>
      <c r="C360" s="133">
        <v>2533</v>
      </c>
      <c r="D360" s="133" t="s">
        <v>188</v>
      </c>
      <c r="E360" s="133">
        <v>1115</v>
      </c>
      <c r="F360" s="133" t="s">
        <v>4</v>
      </c>
      <c r="G360" s="134">
        <v>2000</v>
      </c>
      <c r="H360" s="134">
        <v>2000</v>
      </c>
      <c r="I360" s="134">
        <v>2000</v>
      </c>
      <c r="J360" s="134">
        <v>2000</v>
      </c>
      <c r="K360" s="134">
        <v>2000</v>
      </c>
    </row>
    <row r="361" spans="1:11" ht="12.75">
      <c r="A361" s="133">
        <v>34</v>
      </c>
      <c r="B361" s="133" t="s">
        <v>181</v>
      </c>
      <c r="C361" s="133">
        <v>2533</v>
      </c>
      <c r="D361" s="133" t="s">
        <v>188</v>
      </c>
      <c r="E361" s="133">
        <v>1120</v>
      </c>
      <c r="F361" s="133" t="s">
        <v>31</v>
      </c>
      <c r="G361" s="134">
        <v>127130</v>
      </c>
      <c r="H361" s="134">
        <v>130000</v>
      </c>
      <c r="I361" s="134">
        <v>130000</v>
      </c>
      <c r="J361" s="134">
        <v>130000</v>
      </c>
      <c r="K361" s="134">
        <v>130000</v>
      </c>
    </row>
    <row r="362" spans="1:11" ht="12.75">
      <c r="A362" s="133">
        <v>34</v>
      </c>
      <c r="B362" s="133" t="s">
        <v>181</v>
      </c>
      <c r="C362" s="133">
        <v>2533</v>
      </c>
      <c r="D362" s="133" t="s">
        <v>188</v>
      </c>
      <c r="E362" s="133">
        <v>1128</v>
      </c>
      <c r="F362" s="133" t="s">
        <v>106</v>
      </c>
      <c r="G362" s="134">
        <v>10000</v>
      </c>
      <c r="H362" s="134">
        <v>15000</v>
      </c>
      <c r="I362" s="134">
        <v>15000</v>
      </c>
      <c r="J362" s="134">
        <v>15000</v>
      </c>
      <c r="K362" s="134">
        <v>15000</v>
      </c>
    </row>
    <row r="363" spans="1:11" ht="12.75">
      <c r="A363" s="133">
        <v>34</v>
      </c>
      <c r="B363" s="133" t="s">
        <v>181</v>
      </c>
      <c r="C363" s="133">
        <v>2533</v>
      </c>
      <c r="D363" s="133" t="s">
        <v>188</v>
      </c>
      <c r="E363" s="133">
        <v>1129</v>
      </c>
      <c r="F363" s="133" t="s">
        <v>298</v>
      </c>
      <c r="G363" s="134">
        <v>45000</v>
      </c>
      <c r="H363" s="134">
        <v>45000</v>
      </c>
      <c r="I363" s="134">
        <v>45000</v>
      </c>
      <c r="J363" s="134">
        <v>45000</v>
      </c>
      <c r="K363" s="134">
        <v>45000</v>
      </c>
    </row>
    <row r="364" spans="1:11" ht="12.75">
      <c r="A364" s="133">
        <v>34</v>
      </c>
      <c r="B364" s="133" t="s">
        <v>181</v>
      </c>
      <c r="C364" s="133">
        <v>2533</v>
      </c>
      <c r="D364" s="133" t="s">
        <v>188</v>
      </c>
      <c r="E364" s="133">
        <v>1130</v>
      </c>
      <c r="F364" s="133" t="s">
        <v>16</v>
      </c>
      <c r="G364" s="134">
        <v>1000</v>
      </c>
      <c r="H364" s="134">
        <v>1000</v>
      </c>
      <c r="I364" s="134">
        <v>1000</v>
      </c>
      <c r="J364" s="134">
        <v>1000</v>
      </c>
      <c r="K364" s="134">
        <v>1000</v>
      </c>
    </row>
    <row r="365" spans="1:11" ht="12.75">
      <c r="A365" s="133">
        <v>34</v>
      </c>
      <c r="B365" s="133" t="s">
        <v>181</v>
      </c>
      <c r="C365" s="133">
        <v>2533</v>
      </c>
      <c r="D365" s="133" t="s">
        <v>188</v>
      </c>
      <c r="E365" s="133">
        <v>1131</v>
      </c>
      <c r="F365" s="133" t="s">
        <v>19</v>
      </c>
      <c r="G365" s="134">
        <v>20000</v>
      </c>
      <c r="H365" s="134">
        <v>10000</v>
      </c>
      <c r="I365" s="134">
        <v>10000</v>
      </c>
      <c r="J365" s="134">
        <v>10000</v>
      </c>
      <c r="K365" s="134">
        <v>10000</v>
      </c>
    </row>
    <row r="366" spans="1:11" ht="12.75">
      <c r="A366" s="133">
        <v>34</v>
      </c>
      <c r="B366" s="133" t="s">
        <v>181</v>
      </c>
      <c r="C366" s="133">
        <v>2533</v>
      </c>
      <c r="D366" s="133" t="s">
        <v>188</v>
      </c>
      <c r="E366" s="133">
        <v>1140</v>
      </c>
      <c r="F366" s="133" t="s">
        <v>5</v>
      </c>
      <c r="G366" s="134">
        <v>5000</v>
      </c>
      <c r="H366" s="134">
        <v>5000</v>
      </c>
      <c r="I366" s="134">
        <v>5000</v>
      </c>
      <c r="J366" s="134">
        <v>5000</v>
      </c>
      <c r="K366" s="134">
        <v>5000</v>
      </c>
    </row>
    <row r="367" spans="1:11" ht="12.75">
      <c r="A367" s="133">
        <v>34</v>
      </c>
      <c r="B367" s="133" t="s">
        <v>181</v>
      </c>
      <c r="C367" s="133">
        <v>2533</v>
      </c>
      <c r="D367" s="133" t="s">
        <v>188</v>
      </c>
      <c r="E367" s="133">
        <v>1150</v>
      </c>
      <c r="F367" s="133" t="s">
        <v>7</v>
      </c>
      <c r="G367" s="134">
        <v>10000</v>
      </c>
      <c r="H367" s="134">
        <v>10000</v>
      </c>
      <c r="I367" s="134">
        <v>10000</v>
      </c>
      <c r="J367" s="134">
        <v>10000</v>
      </c>
      <c r="K367" s="134">
        <v>10000</v>
      </c>
    </row>
    <row r="368" spans="1:11" ht="12.75">
      <c r="A368" s="133">
        <v>34</v>
      </c>
      <c r="B368" s="133" t="s">
        <v>181</v>
      </c>
      <c r="C368" s="133">
        <v>2533</v>
      </c>
      <c r="D368" s="133" t="s">
        <v>188</v>
      </c>
      <c r="E368" s="133">
        <v>1160</v>
      </c>
      <c r="F368" s="133" t="s">
        <v>8</v>
      </c>
      <c r="G368" s="134">
        <v>5000</v>
      </c>
      <c r="H368" s="134">
        <v>5000</v>
      </c>
      <c r="I368" s="134">
        <v>5000</v>
      </c>
      <c r="J368" s="134">
        <v>5000</v>
      </c>
      <c r="K368" s="134">
        <v>5000</v>
      </c>
    </row>
    <row r="369" spans="1:11" ht="12.75">
      <c r="A369" s="133">
        <v>34</v>
      </c>
      <c r="B369" s="133" t="s">
        <v>181</v>
      </c>
      <c r="C369" s="133">
        <v>2533</v>
      </c>
      <c r="D369" s="133" t="s">
        <v>188</v>
      </c>
      <c r="E369" s="133">
        <v>1166</v>
      </c>
      <c r="F369" s="133" t="s">
        <v>86</v>
      </c>
      <c r="G369" s="134">
        <v>2000</v>
      </c>
      <c r="H369" s="134">
        <v>2000</v>
      </c>
      <c r="I369" s="134">
        <v>2000</v>
      </c>
      <c r="J369" s="134">
        <v>2000</v>
      </c>
      <c r="K369" s="134">
        <v>2000</v>
      </c>
    </row>
    <row r="370" spans="1:11" ht="12.75">
      <c r="A370" s="133">
        <v>34</v>
      </c>
      <c r="B370" s="133" t="s">
        <v>181</v>
      </c>
      <c r="C370" s="133">
        <v>2533</v>
      </c>
      <c r="D370" s="133" t="s">
        <v>188</v>
      </c>
      <c r="E370" s="133">
        <v>1172</v>
      </c>
      <c r="F370" s="133" t="s">
        <v>9</v>
      </c>
      <c r="G370" s="134">
        <v>5000</v>
      </c>
      <c r="H370" s="134">
        <v>5000</v>
      </c>
      <c r="I370" s="134">
        <v>5000</v>
      </c>
      <c r="J370" s="134">
        <v>5000</v>
      </c>
      <c r="K370" s="134">
        <v>5000</v>
      </c>
    </row>
    <row r="371" spans="1:11" ht="12.75">
      <c r="A371" s="133">
        <v>34</v>
      </c>
      <c r="B371" s="133" t="s">
        <v>181</v>
      </c>
      <c r="C371" s="133">
        <v>2533</v>
      </c>
      <c r="D371" s="133" t="s">
        <v>188</v>
      </c>
      <c r="E371" s="133">
        <v>1175</v>
      </c>
      <c r="F371" s="133" t="s">
        <v>87</v>
      </c>
      <c r="G371" s="134">
        <v>1000</v>
      </c>
      <c r="H371" s="134">
        <v>1000</v>
      </c>
      <c r="I371" s="134">
        <v>1000</v>
      </c>
      <c r="J371" s="134">
        <v>1000</v>
      </c>
      <c r="K371" s="134">
        <v>1000</v>
      </c>
    </row>
    <row r="372" spans="1:11" ht="12.75">
      <c r="A372" s="133">
        <v>34</v>
      </c>
      <c r="B372" s="133" t="s">
        <v>181</v>
      </c>
      <c r="C372" s="133">
        <v>2533</v>
      </c>
      <c r="D372" s="133" t="s">
        <v>188</v>
      </c>
      <c r="E372" s="133">
        <v>1180</v>
      </c>
      <c r="F372" s="133" t="s">
        <v>63</v>
      </c>
      <c r="G372" s="134">
        <v>200000</v>
      </c>
      <c r="H372" s="134">
        <v>200000</v>
      </c>
      <c r="I372" s="134">
        <v>200000</v>
      </c>
      <c r="J372" s="134">
        <v>200000</v>
      </c>
      <c r="K372" s="134">
        <v>200000</v>
      </c>
    </row>
    <row r="373" spans="1:11" ht="12.75">
      <c r="A373" s="133">
        <v>34</v>
      </c>
      <c r="B373" s="133" t="s">
        <v>181</v>
      </c>
      <c r="C373" s="133">
        <v>2533</v>
      </c>
      <c r="D373" s="133" t="s">
        <v>188</v>
      </c>
      <c r="E373" s="133">
        <v>1190</v>
      </c>
      <c r="F373" s="133" t="s">
        <v>96</v>
      </c>
      <c r="G373" s="134">
        <v>950000</v>
      </c>
      <c r="H373" s="134">
        <v>650000</v>
      </c>
      <c r="I373" s="134">
        <v>650000</v>
      </c>
      <c r="J373" s="134">
        <v>650000</v>
      </c>
      <c r="K373" s="134">
        <v>650000</v>
      </c>
    </row>
    <row r="374" spans="1:11" ht="12.75">
      <c r="A374" s="133">
        <v>34</v>
      </c>
      <c r="B374" s="133" t="s">
        <v>181</v>
      </c>
      <c r="C374" s="133">
        <v>2533</v>
      </c>
      <c r="D374" s="133" t="s">
        <v>188</v>
      </c>
      <c r="E374" s="133">
        <v>1195</v>
      </c>
      <c r="F374" s="133" t="s">
        <v>21</v>
      </c>
      <c r="G374" s="134">
        <v>12000</v>
      </c>
      <c r="H374" s="134">
        <v>10000</v>
      </c>
      <c r="I374" s="134">
        <v>10000</v>
      </c>
      <c r="J374" s="134">
        <v>10000</v>
      </c>
      <c r="K374" s="134">
        <v>10000</v>
      </c>
    </row>
    <row r="375" spans="1:11" ht="12.75">
      <c r="A375" s="133">
        <v>34</v>
      </c>
      <c r="B375" s="133" t="s">
        <v>181</v>
      </c>
      <c r="C375" s="133">
        <v>2533</v>
      </c>
      <c r="D375" s="133" t="s">
        <v>188</v>
      </c>
      <c r="E375" s="133">
        <v>1200</v>
      </c>
      <c r="F375" s="133" t="s">
        <v>22</v>
      </c>
      <c r="G375" s="134">
        <v>5000</v>
      </c>
      <c r="H375" s="134">
        <v>5000</v>
      </c>
      <c r="I375" s="134">
        <v>5000</v>
      </c>
      <c r="J375" s="134">
        <v>5000</v>
      </c>
      <c r="K375" s="134">
        <v>5000</v>
      </c>
    </row>
    <row r="376" spans="1:11" ht="12.75">
      <c r="A376" s="133">
        <v>34</v>
      </c>
      <c r="B376" s="133" t="s">
        <v>181</v>
      </c>
      <c r="C376" s="133">
        <v>2533</v>
      </c>
      <c r="D376" s="133" t="s">
        <v>188</v>
      </c>
      <c r="E376" s="133">
        <v>1203</v>
      </c>
      <c r="F376" s="133" t="s">
        <v>23</v>
      </c>
      <c r="G376" s="134">
        <v>15000</v>
      </c>
      <c r="H376" s="134">
        <v>15000</v>
      </c>
      <c r="I376" s="134">
        <v>15000</v>
      </c>
      <c r="J376" s="134">
        <v>15000</v>
      </c>
      <c r="K376" s="134">
        <v>15000</v>
      </c>
    </row>
    <row r="377" spans="1:11" ht="12.75">
      <c r="A377" s="133">
        <v>34</v>
      </c>
      <c r="B377" s="133" t="s">
        <v>181</v>
      </c>
      <c r="C377" s="133">
        <v>2533</v>
      </c>
      <c r="D377" s="133" t="s">
        <v>188</v>
      </c>
      <c r="E377" s="133">
        <v>1240</v>
      </c>
      <c r="F377" s="133" t="s">
        <v>17</v>
      </c>
      <c r="G377" s="134">
        <v>25000</v>
      </c>
      <c r="H377" s="134">
        <v>25000</v>
      </c>
      <c r="I377" s="134">
        <v>25000</v>
      </c>
      <c r="J377" s="134">
        <v>25000</v>
      </c>
      <c r="K377" s="134">
        <v>25000</v>
      </c>
    </row>
    <row r="378" spans="1:11" ht="12.75" customHeight="1">
      <c r="A378" s="133">
        <v>34</v>
      </c>
      <c r="B378" s="133" t="s">
        <v>181</v>
      </c>
      <c r="C378" s="133">
        <v>2533</v>
      </c>
      <c r="D378" s="133" t="s">
        <v>188</v>
      </c>
      <c r="E378" s="133">
        <v>1250</v>
      </c>
      <c r="F378" s="133" t="s">
        <v>80</v>
      </c>
      <c r="G378" s="134">
        <v>5000</v>
      </c>
      <c r="H378" s="134">
        <v>5000</v>
      </c>
      <c r="I378" s="134">
        <v>5000</v>
      </c>
      <c r="J378" s="134">
        <v>5000</v>
      </c>
      <c r="K378" s="134">
        <v>5000</v>
      </c>
    </row>
    <row r="379" spans="1:11" ht="12.75" customHeight="1">
      <c r="A379" s="133">
        <v>34</v>
      </c>
      <c r="B379" s="133" t="s">
        <v>181</v>
      </c>
      <c r="C379" s="133">
        <v>2533</v>
      </c>
      <c r="D379" s="133" t="s">
        <v>188</v>
      </c>
      <c r="E379" s="133">
        <v>1300</v>
      </c>
      <c r="F379" s="133" t="s">
        <v>99</v>
      </c>
      <c r="G379" s="134"/>
      <c r="H379" s="134"/>
      <c r="I379" s="134"/>
      <c r="J379" s="134"/>
      <c r="K379" s="134"/>
    </row>
    <row r="380" spans="1:11" ht="12.75">
      <c r="A380" s="133">
        <v>34</v>
      </c>
      <c r="B380" s="133" t="s">
        <v>181</v>
      </c>
      <c r="C380" s="133">
        <v>2533</v>
      </c>
      <c r="D380" s="133" t="s">
        <v>188</v>
      </c>
      <c r="E380" s="133">
        <v>1606</v>
      </c>
      <c r="F380" s="133" t="s">
        <v>107</v>
      </c>
      <c r="G380" s="134">
        <v>-1248000</v>
      </c>
      <c r="H380" s="134">
        <v>-1248000</v>
      </c>
      <c r="I380" s="134">
        <v>-1248000</v>
      </c>
      <c r="J380" s="134">
        <v>-1248000</v>
      </c>
      <c r="K380" s="134">
        <v>-1248000</v>
      </c>
    </row>
    <row r="381" spans="1:11" ht="12.75">
      <c r="A381" s="133">
        <v>34</v>
      </c>
      <c r="B381" s="133" t="s">
        <v>181</v>
      </c>
      <c r="C381" s="133">
        <v>2533</v>
      </c>
      <c r="D381" s="133" t="s">
        <v>188</v>
      </c>
      <c r="E381" s="133">
        <v>1626</v>
      </c>
      <c r="F381" s="133" t="s">
        <v>108</v>
      </c>
      <c r="G381" s="134">
        <v>-35000</v>
      </c>
      <c r="H381" s="134">
        <v>-40000</v>
      </c>
      <c r="I381" s="134">
        <v>-40000</v>
      </c>
      <c r="J381" s="134">
        <v>-40000</v>
      </c>
      <c r="K381" s="134">
        <v>-40000</v>
      </c>
    </row>
    <row r="382" spans="1:11" ht="12.75">
      <c r="A382" s="133">
        <v>34</v>
      </c>
      <c r="B382" s="133" t="s">
        <v>181</v>
      </c>
      <c r="C382" s="133">
        <v>2533</v>
      </c>
      <c r="D382" s="133" t="s">
        <v>188</v>
      </c>
      <c r="E382" s="133">
        <v>1700</v>
      </c>
      <c r="F382" s="133" t="s">
        <v>25</v>
      </c>
      <c r="G382" s="134">
        <v>-100000</v>
      </c>
      <c r="H382" s="134">
        <v>0</v>
      </c>
      <c r="I382" s="134">
        <v>0</v>
      </c>
      <c r="J382" s="134">
        <v>0</v>
      </c>
      <c r="K382" s="134">
        <v>0</v>
      </c>
    </row>
    <row r="383" spans="1:11" ht="12.75">
      <c r="A383" s="133">
        <v>34</v>
      </c>
      <c r="B383" s="133" t="s">
        <v>181</v>
      </c>
      <c r="C383" s="133">
        <v>2533</v>
      </c>
      <c r="D383" s="133" t="s">
        <v>188</v>
      </c>
      <c r="E383" s="133">
        <v>1711</v>
      </c>
      <c r="F383" s="133" t="s">
        <v>109</v>
      </c>
      <c r="G383" s="134">
        <v>-130000</v>
      </c>
      <c r="H383" s="134"/>
      <c r="I383" s="134"/>
      <c r="J383" s="134"/>
      <c r="K383" s="134"/>
    </row>
    <row r="384" spans="1:11" ht="12.75">
      <c r="A384" s="133">
        <v>34</v>
      </c>
      <c r="B384" s="133" t="s">
        <v>181</v>
      </c>
      <c r="C384" s="133">
        <v>2533</v>
      </c>
      <c r="D384" s="133" t="s">
        <v>188</v>
      </c>
      <c r="E384" s="133">
        <v>1730</v>
      </c>
      <c r="F384" s="133" t="s">
        <v>72</v>
      </c>
      <c r="G384" s="134">
        <v>-30000</v>
      </c>
      <c r="H384" s="134">
        <v>-50000</v>
      </c>
      <c r="I384" s="134">
        <v>-50000</v>
      </c>
      <c r="J384" s="134">
        <v>-50000</v>
      </c>
      <c r="K384" s="134">
        <v>-50000</v>
      </c>
    </row>
    <row r="385" spans="1:11" ht="12.75">
      <c r="A385" s="133">
        <v>34</v>
      </c>
      <c r="B385" s="133" t="s">
        <v>181</v>
      </c>
      <c r="C385" s="133">
        <v>2534</v>
      </c>
      <c r="D385" s="133" t="s">
        <v>187</v>
      </c>
      <c r="E385" s="133">
        <v>1010</v>
      </c>
      <c r="F385" s="133" t="s">
        <v>18</v>
      </c>
      <c r="G385" s="134">
        <v>1015228</v>
      </c>
      <c r="H385" s="134">
        <v>935100</v>
      </c>
      <c r="I385" s="134">
        <v>935100</v>
      </c>
      <c r="J385" s="134">
        <v>935100</v>
      </c>
      <c r="K385" s="134">
        <v>935100</v>
      </c>
    </row>
    <row r="386" spans="1:11" ht="12.75">
      <c r="A386" s="133">
        <v>34</v>
      </c>
      <c r="B386" s="133" t="s">
        <v>181</v>
      </c>
      <c r="C386" s="133">
        <v>2534</v>
      </c>
      <c r="D386" s="133" t="s">
        <v>187</v>
      </c>
      <c r="E386" s="133">
        <v>1021</v>
      </c>
      <c r="F386" s="133" t="s">
        <v>104</v>
      </c>
      <c r="G386" s="134">
        <v>80000</v>
      </c>
      <c r="H386" s="134">
        <v>60000</v>
      </c>
      <c r="I386" s="134">
        <v>60000</v>
      </c>
      <c r="J386" s="134">
        <v>60000</v>
      </c>
      <c r="K386" s="134">
        <v>60000</v>
      </c>
    </row>
    <row r="387" spans="1:11" ht="12.75">
      <c r="A387" s="133">
        <v>34</v>
      </c>
      <c r="B387" s="133" t="s">
        <v>181</v>
      </c>
      <c r="C387" s="133">
        <v>2534</v>
      </c>
      <c r="D387" s="133" t="s">
        <v>187</v>
      </c>
      <c r="E387" s="133">
        <v>1090</v>
      </c>
      <c r="F387" s="133" t="s">
        <v>1</v>
      </c>
      <c r="G387" s="134">
        <v>164284</v>
      </c>
      <c r="H387" s="134">
        <v>160000</v>
      </c>
      <c r="I387" s="134">
        <v>160000</v>
      </c>
      <c r="J387" s="134">
        <v>160000</v>
      </c>
      <c r="K387" s="134">
        <v>160000</v>
      </c>
    </row>
    <row r="388" spans="1:11" ht="12.75">
      <c r="A388" s="133">
        <v>34</v>
      </c>
      <c r="B388" s="133" t="s">
        <v>181</v>
      </c>
      <c r="C388" s="133">
        <v>2534</v>
      </c>
      <c r="D388" s="133" t="s">
        <v>187</v>
      </c>
      <c r="E388" s="133">
        <v>1099</v>
      </c>
      <c r="F388" s="133" t="s">
        <v>2</v>
      </c>
      <c r="G388" s="134">
        <v>64235</v>
      </c>
      <c r="H388" s="134">
        <v>60000</v>
      </c>
      <c r="I388" s="134">
        <v>60000</v>
      </c>
      <c r="J388" s="134">
        <v>60000</v>
      </c>
      <c r="K388" s="134">
        <v>60000</v>
      </c>
    </row>
    <row r="389" spans="1:11" ht="12.75">
      <c r="A389" s="133">
        <v>34</v>
      </c>
      <c r="B389" s="133" t="s">
        <v>181</v>
      </c>
      <c r="C389" s="133">
        <v>2534</v>
      </c>
      <c r="D389" s="133" t="s">
        <v>187</v>
      </c>
      <c r="E389" s="133">
        <v>1115</v>
      </c>
      <c r="F389" s="133" t="s">
        <v>4</v>
      </c>
      <c r="G389" s="134">
        <v>287000</v>
      </c>
      <c r="H389" s="134">
        <v>287000</v>
      </c>
      <c r="I389" s="134">
        <v>287000</v>
      </c>
      <c r="J389" s="134">
        <v>287000</v>
      </c>
      <c r="K389" s="134">
        <v>287000</v>
      </c>
    </row>
    <row r="390" spans="1:11" ht="12.75">
      <c r="A390" s="133">
        <v>34</v>
      </c>
      <c r="B390" s="133" t="s">
        <v>181</v>
      </c>
      <c r="C390" s="133">
        <v>2534</v>
      </c>
      <c r="D390" s="133" t="s">
        <v>187</v>
      </c>
      <c r="E390" s="133">
        <v>1120</v>
      </c>
      <c r="F390" s="133" t="s">
        <v>31</v>
      </c>
      <c r="G390" s="134">
        <v>5000</v>
      </c>
      <c r="H390" s="134">
        <v>10000</v>
      </c>
      <c r="I390" s="134">
        <v>10000</v>
      </c>
      <c r="J390" s="134">
        <v>10000</v>
      </c>
      <c r="K390" s="134">
        <v>10000</v>
      </c>
    </row>
    <row r="391" spans="1:11" ht="12.75">
      <c r="A391" s="133">
        <v>34</v>
      </c>
      <c r="B391" s="133" t="s">
        <v>181</v>
      </c>
      <c r="C391" s="133">
        <v>2534</v>
      </c>
      <c r="D391" s="133" t="s">
        <v>187</v>
      </c>
      <c r="E391" s="133">
        <v>1200</v>
      </c>
      <c r="F391" s="133" t="s">
        <v>22</v>
      </c>
      <c r="G391" s="134">
        <v>3000</v>
      </c>
      <c r="H391" s="134">
        <v>3000</v>
      </c>
      <c r="I391" s="134">
        <v>3000</v>
      </c>
      <c r="J391" s="134">
        <v>3000</v>
      </c>
      <c r="K391" s="134">
        <v>3000</v>
      </c>
    </row>
    <row r="392" spans="1:11" ht="12.75">
      <c r="A392" s="133">
        <v>34</v>
      </c>
      <c r="B392" s="133" t="s">
        <v>181</v>
      </c>
      <c r="C392" s="133">
        <v>2534</v>
      </c>
      <c r="D392" s="133" t="s">
        <v>187</v>
      </c>
      <c r="E392" s="133">
        <v>1250</v>
      </c>
      <c r="F392" s="133" t="s">
        <v>80</v>
      </c>
      <c r="G392" s="134">
        <v>2000</v>
      </c>
      <c r="H392" s="134">
        <v>2000</v>
      </c>
      <c r="I392" s="134">
        <v>2000</v>
      </c>
      <c r="J392" s="134">
        <v>2000</v>
      </c>
      <c r="K392" s="134">
        <v>2000</v>
      </c>
    </row>
    <row r="393" spans="1:11" ht="12.75">
      <c r="A393" s="133">
        <v>34</v>
      </c>
      <c r="B393" s="133" t="s">
        <v>181</v>
      </c>
      <c r="C393" s="133">
        <v>2534</v>
      </c>
      <c r="D393" s="133" t="s">
        <v>187</v>
      </c>
      <c r="E393" s="133">
        <v>1620</v>
      </c>
      <c r="F393" s="133" t="s">
        <v>110</v>
      </c>
      <c r="G393" s="134">
        <v>-40000</v>
      </c>
      <c r="H393" s="134">
        <v>-40000</v>
      </c>
      <c r="I393" s="134">
        <v>-40000</v>
      </c>
      <c r="J393" s="134">
        <v>-40000</v>
      </c>
      <c r="K393" s="134">
        <v>-40000</v>
      </c>
    </row>
    <row r="394" spans="1:11" ht="12.75">
      <c r="A394" s="133">
        <v>34</v>
      </c>
      <c r="B394" s="133" t="s">
        <v>181</v>
      </c>
      <c r="C394" s="133">
        <v>2534</v>
      </c>
      <c r="D394" s="133" t="s">
        <v>187</v>
      </c>
      <c r="E394" s="133">
        <v>1623</v>
      </c>
      <c r="F394" s="133" t="s">
        <v>111</v>
      </c>
      <c r="G394" s="134">
        <v>-130000</v>
      </c>
      <c r="H394" s="134">
        <v>-140000</v>
      </c>
      <c r="I394" s="134">
        <v>-140000</v>
      </c>
      <c r="J394" s="134">
        <v>-140000</v>
      </c>
      <c r="K394" s="134">
        <v>-140000</v>
      </c>
    </row>
    <row r="395" spans="1:11" ht="12.75">
      <c r="A395" s="133">
        <v>34</v>
      </c>
      <c r="B395" s="133" t="s">
        <v>181</v>
      </c>
      <c r="C395" s="133">
        <v>2535</v>
      </c>
      <c r="D395" s="133" t="s">
        <v>186</v>
      </c>
      <c r="E395" s="133">
        <v>1010</v>
      </c>
      <c r="F395" s="133" t="s">
        <v>18</v>
      </c>
      <c r="G395" s="134">
        <v>255000</v>
      </c>
      <c r="H395" s="134">
        <v>200000</v>
      </c>
      <c r="I395" s="134">
        <v>200000</v>
      </c>
      <c r="J395" s="134">
        <v>200000</v>
      </c>
      <c r="K395" s="134">
        <v>200000</v>
      </c>
    </row>
    <row r="396" spans="1:11" ht="12.75">
      <c r="A396" s="133">
        <v>34</v>
      </c>
      <c r="B396" s="133" t="s">
        <v>181</v>
      </c>
      <c r="C396" s="133">
        <v>2535</v>
      </c>
      <c r="D396" s="133" t="s">
        <v>186</v>
      </c>
      <c r="E396" s="133">
        <v>1021</v>
      </c>
      <c r="F396" s="133" t="s">
        <v>104</v>
      </c>
      <c r="G396" s="134">
        <v>20000</v>
      </c>
      <c r="H396" s="134">
        <v>25000</v>
      </c>
      <c r="I396" s="134">
        <v>25000</v>
      </c>
      <c r="J396" s="134">
        <v>25000</v>
      </c>
      <c r="K396" s="134">
        <v>25000</v>
      </c>
    </row>
    <row r="397" spans="1:11" ht="12.75">
      <c r="A397" s="133">
        <v>34</v>
      </c>
      <c r="B397" s="133" t="s">
        <v>181</v>
      </c>
      <c r="C397" s="133">
        <v>2535</v>
      </c>
      <c r="D397" s="133" t="s">
        <v>186</v>
      </c>
      <c r="E397" s="133">
        <v>1090</v>
      </c>
      <c r="F397" s="133" t="s">
        <v>1</v>
      </c>
      <c r="G397" s="134">
        <v>78703</v>
      </c>
      <c r="H397" s="134">
        <v>35000</v>
      </c>
      <c r="I397" s="134">
        <v>35000</v>
      </c>
      <c r="J397" s="134">
        <v>35000</v>
      </c>
      <c r="K397" s="134">
        <v>35000</v>
      </c>
    </row>
    <row r="398" spans="1:11" ht="12.75">
      <c r="A398" s="133">
        <v>34</v>
      </c>
      <c r="B398" s="133" t="s">
        <v>181</v>
      </c>
      <c r="C398" s="133">
        <v>2535</v>
      </c>
      <c r="D398" s="133" t="s">
        <v>186</v>
      </c>
      <c r="E398" s="133">
        <v>1099</v>
      </c>
      <c r="F398" s="133" t="s">
        <v>2</v>
      </c>
      <c r="G398" s="134">
        <v>31000</v>
      </c>
      <c r="H398" s="134">
        <v>14000</v>
      </c>
      <c r="I398" s="134">
        <v>14000</v>
      </c>
      <c r="J398" s="134">
        <v>14000</v>
      </c>
      <c r="K398" s="134">
        <v>14000</v>
      </c>
    </row>
    <row r="399" spans="1:11" ht="12.75">
      <c r="A399" s="133">
        <v>34</v>
      </c>
      <c r="B399" s="133" t="s">
        <v>181</v>
      </c>
      <c r="C399" s="133">
        <v>2535</v>
      </c>
      <c r="D399" s="133" t="s">
        <v>186</v>
      </c>
      <c r="E399" s="133">
        <v>1180</v>
      </c>
      <c r="F399" s="133" t="s">
        <v>63</v>
      </c>
      <c r="G399" s="134">
        <v>25000</v>
      </c>
      <c r="H399" s="134">
        <v>25000</v>
      </c>
      <c r="I399" s="134">
        <v>25000</v>
      </c>
      <c r="J399" s="134">
        <v>25000</v>
      </c>
      <c r="K399" s="134">
        <v>25000</v>
      </c>
    </row>
    <row r="400" spans="1:11" ht="12.75">
      <c r="A400" s="133">
        <v>34</v>
      </c>
      <c r="B400" s="133" t="s">
        <v>181</v>
      </c>
      <c r="C400" s="133">
        <v>2535</v>
      </c>
      <c r="D400" s="133" t="s">
        <v>186</v>
      </c>
      <c r="E400" s="133">
        <v>1200</v>
      </c>
      <c r="F400" s="133" t="s">
        <v>22</v>
      </c>
      <c r="G400" s="134">
        <v>5000</v>
      </c>
      <c r="H400" s="134">
        <v>5000</v>
      </c>
      <c r="I400" s="134">
        <v>5000</v>
      </c>
      <c r="J400" s="134">
        <v>5000</v>
      </c>
      <c r="K400" s="134">
        <v>5000</v>
      </c>
    </row>
    <row r="401" spans="1:11" ht="12.75">
      <c r="A401" s="133">
        <v>34</v>
      </c>
      <c r="B401" s="133" t="s">
        <v>181</v>
      </c>
      <c r="C401" s="133">
        <v>2535</v>
      </c>
      <c r="D401" s="133" t="s">
        <v>186</v>
      </c>
      <c r="E401" s="133">
        <v>1250</v>
      </c>
      <c r="F401" s="133" t="s">
        <v>80</v>
      </c>
      <c r="G401" s="134">
        <v>1000</v>
      </c>
      <c r="H401" s="134">
        <v>5000</v>
      </c>
      <c r="I401" s="134">
        <v>5000</v>
      </c>
      <c r="J401" s="134">
        <v>5000</v>
      </c>
      <c r="K401" s="134">
        <v>5000</v>
      </c>
    </row>
    <row r="402" spans="1:11" ht="12.75">
      <c r="A402" s="133">
        <v>34</v>
      </c>
      <c r="B402" s="133" t="s">
        <v>181</v>
      </c>
      <c r="C402" s="133">
        <v>2536</v>
      </c>
      <c r="D402" s="133" t="s">
        <v>185</v>
      </c>
      <c r="E402" s="133">
        <v>1200</v>
      </c>
      <c r="F402" s="133" t="s">
        <v>22</v>
      </c>
      <c r="G402" s="134">
        <v>2000</v>
      </c>
      <c r="H402" s="134">
        <v>2000</v>
      </c>
      <c r="I402" s="134">
        <v>2000</v>
      </c>
      <c r="J402" s="134">
        <v>2000</v>
      </c>
      <c r="K402" s="134">
        <v>2000</v>
      </c>
    </row>
    <row r="403" spans="1:11" ht="12.75">
      <c r="A403" s="133">
        <v>34</v>
      </c>
      <c r="B403" s="133" t="s">
        <v>181</v>
      </c>
      <c r="C403" s="133">
        <v>2536</v>
      </c>
      <c r="D403" s="133" t="s">
        <v>185</v>
      </c>
      <c r="E403" s="133">
        <v>1261</v>
      </c>
      <c r="F403" s="133" t="s">
        <v>81</v>
      </c>
      <c r="G403" s="134">
        <v>246400</v>
      </c>
      <c r="H403" s="134">
        <v>226537</v>
      </c>
      <c r="I403" s="134">
        <v>226537</v>
      </c>
      <c r="J403" s="134">
        <v>226537</v>
      </c>
      <c r="K403" s="134">
        <v>226537</v>
      </c>
    </row>
    <row r="404" spans="1:11" ht="12.75">
      <c r="A404" s="133">
        <v>34</v>
      </c>
      <c r="B404" s="133" t="s">
        <v>181</v>
      </c>
      <c r="C404" s="133">
        <v>2536</v>
      </c>
      <c r="D404" s="133" t="s">
        <v>185</v>
      </c>
      <c r="E404" s="133">
        <v>1262</v>
      </c>
      <c r="F404" s="133" t="s">
        <v>82</v>
      </c>
      <c r="G404" s="134">
        <v>160000</v>
      </c>
      <c r="H404" s="134">
        <v>169472</v>
      </c>
      <c r="I404" s="134">
        <v>169472</v>
      </c>
      <c r="J404" s="134">
        <v>169472</v>
      </c>
      <c r="K404" s="134">
        <v>169472</v>
      </c>
    </row>
    <row r="405" spans="1:11" ht="12.75">
      <c r="A405" s="133">
        <v>34</v>
      </c>
      <c r="B405" s="133" t="s">
        <v>181</v>
      </c>
      <c r="C405" s="133">
        <v>2540</v>
      </c>
      <c r="D405" s="133" t="s">
        <v>184</v>
      </c>
      <c r="E405" s="133">
        <v>1010</v>
      </c>
      <c r="F405" s="133" t="s">
        <v>18</v>
      </c>
      <c r="G405" s="134">
        <v>950000</v>
      </c>
      <c r="H405" s="134">
        <v>1093500</v>
      </c>
      <c r="I405" s="134">
        <v>1093500</v>
      </c>
      <c r="J405" s="134">
        <v>1093500</v>
      </c>
      <c r="K405" s="134">
        <v>1093500</v>
      </c>
    </row>
    <row r="406" spans="1:11" ht="12.75">
      <c r="A406" s="133">
        <v>34</v>
      </c>
      <c r="B406" s="133" t="s">
        <v>181</v>
      </c>
      <c r="C406" s="133">
        <v>2540</v>
      </c>
      <c r="D406" s="133" t="s">
        <v>184</v>
      </c>
      <c r="E406" s="133">
        <v>1021</v>
      </c>
      <c r="F406" s="133" t="s">
        <v>104</v>
      </c>
      <c r="G406" s="134">
        <v>30000</v>
      </c>
      <c r="H406" s="134">
        <v>0</v>
      </c>
      <c r="I406" s="134">
        <v>0</v>
      </c>
      <c r="J406" s="134">
        <v>0</v>
      </c>
      <c r="K406" s="134">
        <v>0</v>
      </c>
    </row>
    <row r="407" spans="1:11" ht="12.75">
      <c r="A407" s="133">
        <v>34</v>
      </c>
      <c r="B407" s="133" t="s">
        <v>181</v>
      </c>
      <c r="C407" s="133">
        <v>2540</v>
      </c>
      <c r="D407" s="133" t="s">
        <v>184</v>
      </c>
      <c r="E407" s="133">
        <v>1090</v>
      </c>
      <c r="F407" s="133" t="s">
        <v>1</v>
      </c>
      <c r="G407" s="134">
        <v>147000</v>
      </c>
      <c r="H407" s="134">
        <v>185000</v>
      </c>
      <c r="I407" s="134">
        <v>185000</v>
      </c>
      <c r="J407" s="134">
        <v>185000</v>
      </c>
      <c r="K407" s="134">
        <v>185000</v>
      </c>
    </row>
    <row r="408" spans="1:11" ht="12.75">
      <c r="A408" s="133">
        <v>34</v>
      </c>
      <c r="B408" s="133" t="s">
        <v>181</v>
      </c>
      <c r="C408" s="133">
        <v>2540</v>
      </c>
      <c r="D408" s="133" t="s">
        <v>184</v>
      </c>
      <c r="E408" s="133">
        <v>1099</v>
      </c>
      <c r="F408" s="133" t="s">
        <v>2</v>
      </c>
      <c r="G408" s="134">
        <v>57477</v>
      </c>
      <c r="H408" s="134">
        <v>75000</v>
      </c>
      <c r="I408" s="134">
        <v>75000</v>
      </c>
      <c r="J408" s="134">
        <v>75000</v>
      </c>
      <c r="K408" s="134">
        <v>75000</v>
      </c>
    </row>
    <row r="409" spans="1:11" ht="12.75">
      <c r="A409" s="133">
        <v>34</v>
      </c>
      <c r="B409" s="133" t="s">
        <v>181</v>
      </c>
      <c r="C409" s="133">
        <v>2540</v>
      </c>
      <c r="D409" s="133" t="s">
        <v>184</v>
      </c>
      <c r="E409" s="133">
        <v>1131</v>
      </c>
      <c r="F409" s="133" t="s">
        <v>19</v>
      </c>
      <c r="G409" s="134">
        <v>1000</v>
      </c>
      <c r="H409" s="134">
        <v>1000</v>
      </c>
      <c r="I409" s="134">
        <v>1000</v>
      </c>
      <c r="J409" s="134">
        <v>1000</v>
      </c>
      <c r="K409" s="134">
        <v>1000</v>
      </c>
    </row>
    <row r="410" spans="1:11" ht="12.75">
      <c r="A410" s="133">
        <v>34</v>
      </c>
      <c r="B410" s="133" t="s">
        <v>181</v>
      </c>
      <c r="C410" s="133">
        <v>2540</v>
      </c>
      <c r="D410" s="133" t="s">
        <v>184</v>
      </c>
      <c r="E410" s="133">
        <v>1170</v>
      </c>
      <c r="F410" s="133" t="s">
        <v>98</v>
      </c>
      <c r="G410" s="134">
        <v>10000</v>
      </c>
      <c r="H410" s="134">
        <v>15000</v>
      </c>
      <c r="I410" s="134">
        <v>15000</v>
      </c>
      <c r="J410" s="134">
        <v>15000</v>
      </c>
      <c r="K410" s="134">
        <v>15000</v>
      </c>
    </row>
    <row r="411" spans="1:11" ht="12.75">
      <c r="A411" s="133">
        <v>34</v>
      </c>
      <c r="B411" s="133" t="s">
        <v>181</v>
      </c>
      <c r="C411" s="133">
        <v>2540</v>
      </c>
      <c r="D411" s="133" t="s">
        <v>184</v>
      </c>
      <c r="E411" s="133">
        <v>1195</v>
      </c>
      <c r="F411" s="133" t="s">
        <v>21</v>
      </c>
      <c r="G411" s="134">
        <v>5000</v>
      </c>
      <c r="H411" s="134">
        <v>5000</v>
      </c>
      <c r="I411" s="134">
        <v>5000</v>
      </c>
      <c r="J411" s="134">
        <v>5000</v>
      </c>
      <c r="K411" s="134">
        <v>5000</v>
      </c>
    </row>
    <row r="412" spans="1:11" ht="12.75">
      <c r="A412" s="133">
        <v>34</v>
      </c>
      <c r="B412" s="133" t="s">
        <v>181</v>
      </c>
      <c r="C412" s="133">
        <v>2540</v>
      </c>
      <c r="D412" s="133" t="s">
        <v>184</v>
      </c>
      <c r="E412" s="133">
        <v>1240</v>
      </c>
      <c r="F412" s="133" t="s">
        <v>17</v>
      </c>
      <c r="G412" s="134">
        <v>5000</v>
      </c>
      <c r="H412" s="134">
        <v>5000</v>
      </c>
      <c r="I412" s="134">
        <v>5000</v>
      </c>
      <c r="J412" s="134">
        <v>5000</v>
      </c>
      <c r="K412" s="134">
        <v>5000</v>
      </c>
    </row>
    <row r="413" spans="1:11" ht="12.75">
      <c r="A413" s="133">
        <v>34</v>
      </c>
      <c r="B413" s="133" t="s">
        <v>181</v>
      </c>
      <c r="C413" s="133">
        <v>2540</v>
      </c>
      <c r="D413" s="133" t="s">
        <v>184</v>
      </c>
      <c r="E413" s="133">
        <v>1600</v>
      </c>
      <c r="F413" s="133" t="s">
        <v>112</v>
      </c>
      <c r="G413" s="134">
        <v>-13000</v>
      </c>
      <c r="H413" s="134">
        <v>-13000</v>
      </c>
      <c r="I413" s="134">
        <v>-13000</v>
      </c>
      <c r="J413" s="134">
        <v>-13000</v>
      </c>
      <c r="K413" s="134">
        <v>-13000</v>
      </c>
    </row>
    <row r="414" spans="1:11" ht="12.75">
      <c r="A414" s="133">
        <v>34</v>
      </c>
      <c r="B414" s="133" t="s">
        <v>181</v>
      </c>
      <c r="C414" s="133">
        <v>2540</v>
      </c>
      <c r="D414" s="133" t="s">
        <v>184</v>
      </c>
      <c r="E414" s="133">
        <v>1711</v>
      </c>
      <c r="F414" s="133" t="s">
        <v>109</v>
      </c>
      <c r="G414" s="134">
        <v>-25000</v>
      </c>
      <c r="H414" s="134"/>
      <c r="I414" s="134"/>
      <c r="J414" s="134"/>
      <c r="K414" s="134"/>
    </row>
    <row r="415" spans="1:11" ht="12.75">
      <c r="A415" s="133">
        <v>34</v>
      </c>
      <c r="B415" s="133" t="s">
        <v>181</v>
      </c>
      <c r="C415" s="133">
        <v>2541</v>
      </c>
      <c r="D415" s="133" t="s">
        <v>183</v>
      </c>
      <c r="E415" s="133">
        <v>1010</v>
      </c>
      <c r="F415" s="133" t="s">
        <v>18</v>
      </c>
      <c r="G415" s="134">
        <v>167000</v>
      </c>
      <c r="H415" s="134">
        <v>130500</v>
      </c>
      <c r="I415" s="134">
        <v>130500</v>
      </c>
      <c r="J415" s="134">
        <v>130500</v>
      </c>
      <c r="K415" s="134">
        <v>130500</v>
      </c>
    </row>
    <row r="416" spans="1:11" ht="12.75">
      <c r="A416" s="133">
        <v>34</v>
      </c>
      <c r="B416" s="133" t="s">
        <v>181</v>
      </c>
      <c r="C416" s="133">
        <v>2541</v>
      </c>
      <c r="D416" s="133" t="s">
        <v>183</v>
      </c>
      <c r="E416" s="133">
        <v>1021</v>
      </c>
      <c r="F416" s="133" t="s">
        <v>104</v>
      </c>
      <c r="G416" s="134">
        <v>0</v>
      </c>
      <c r="H416" s="134">
        <v>8000</v>
      </c>
      <c r="I416" s="134">
        <v>8000</v>
      </c>
      <c r="J416" s="134">
        <v>8000</v>
      </c>
      <c r="K416" s="134">
        <v>8000</v>
      </c>
    </row>
    <row r="417" spans="1:11" ht="12.75">
      <c r="A417" s="133">
        <v>34</v>
      </c>
      <c r="B417" s="133" t="s">
        <v>181</v>
      </c>
      <c r="C417" s="133">
        <v>2541</v>
      </c>
      <c r="D417" s="133" t="s">
        <v>183</v>
      </c>
      <c r="E417" s="133">
        <v>1090</v>
      </c>
      <c r="F417" s="133" t="s">
        <v>1</v>
      </c>
      <c r="G417" s="134">
        <v>25050</v>
      </c>
      <c r="H417" s="134">
        <v>22500</v>
      </c>
      <c r="I417" s="134">
        <v>22500</v>
      </c>
      <c r="J417" s="134">
        <v>22500</v>
      </c>
      <c r="K417" s="134">
        <v>22500</v>
      </c>
    </row>
    <row r="418" spans="1:11" ht="12.75">
      <c r="A418" s="133">
        <v>34</v>
      </c>
      <c r="B418" s="133" t="s">
        <v>181</v>
      </c>
      <c r="C418" s="133">
        <v>2541</v>
      </c>
      <c r="D418" s="133" t="s">
        <v>183</v>
      </c>
      <c r="E418" s="133">
        <v>1099</v>
      </c>
      <c r="F418" s="133" t="s">
        <v>2</v>
      </c>
      <c r="G418" s="134">
        <v>9795</v>
      </c>
      <c r="H418" s="134">
        <v>9000</v>
      </c>
      <c r="I418" s="134">
        <v>9000</v>
      </c>
      <c r="J418" s="134">
        <v>9000</v>
      </c>
      <c r="K418" s="134">
        <v>9000</v>
      </c>
    </row>
    <row r="419" spans="1:11" ht="12.75">
      <c r="A419" s="133">
        <v>34</v>
      </c>
      <c r="B419" s="133" t="s">
        <v>181</v>
      </c>
      <c r="C419" s="133">
        <v>2541</v>
      </c>
      <c r="D419" s="133" t="s">
        <v>183</v>
      </c>
      <c r="E419" s="133">
        <v>1160</v>
      </c>
      <c r="F419" s="133" t="s">
        <v>8</v>
      </c>
      <c r="G419" s="134">
        <v>4000</v>
      </c>
      <c r="H419" s="134"/>
      <c r="I419" s="134"/>
      <c r="J419" s="134"/>
      <c r="K419" s="134"/>
    </row>
    <row r="420" spans="1:11" ht="12.75">
      <c r="A420" s="133">
        <v>34</v>
      </c>
      <c r="B420" s="133" t="s">
        <v>181</v>
      </c>
      <c r="C420" s="133">
        <v>2541</v>
      </c>
      <c r="D420" s="133" t="s">
        <v>183</v>
      </c>
      <c r="E420" s="133">
        <v>1165</v>
      </c>
      <c r="F420" s="133" t="s">
        <v>20</v>
      </c>
      <c r="G420" s="134">
        <v>1000</v>
      </c>
      <c r="H420" s="134">
        <v>500</v>
      </c>
      <c r="I420" s="134">
        <v>500</v>
      </c>
      <c r="J420" s="134">
        <v>500</v>
      </c>
      <c r="K420" s="134">
        <v>500</v>
      </c>
    </row>
    <row r="421" spans="1:11" ht="12.75">
      <c r="A421" s="133">
        <v>34</v>
      </c>
      <c r="B421" s="133" t="s">
        <v>181</v>
      </c>
      <c r="C421" s="133">
        <v>2541</v>
      </c>
      <c r="D421" s="133" t="s">
        <v>183</v>
      </c>
      <c r="E421" s="133">
        <v>1601</v>
      </c>
      <c r="F421" s="133" t="s">
        <v>113</v>
      </c>
      <c r="G421" s="134">
        <v>-35000</v>
      </c>
      <c r="H421" s="134">
        <v>-25000</v>
      </c>
      <c r="I421" s="134">
        <v>-25000</v>
      </c>
      <c r="J421" s="134">
        <v>-25000</v>
      </c>
      <c r="K421" s="134">
        <v>-25000</v>
      </c>
    </row>
    <row r="422" spans="1:11" ht="12.75">
      <c r="A422" s="133">
        <v>34</v>
      </c>
      <c r="B422" s="133" t="s">
        <v>181</v>
      </c>
      <c r="C422" s="133">
        <v>2544</v>
      </c>
      <c r="D422" s="133" t="s">
        <v>182</v>
      </c>
      <c r="E422" s="133">
        <v>1010</v>
      </c>
      <c r="F422" s="133" t="s">
        <v>18</v>
      </c>
      <c r="G422" s="134">
        <v>222000</v>
      </c>
      <c r="H422" s="134">
        <v>178677</v>
      </c>
      <c r="I422" s="134">
        <v>178677</v>
      </c>
      <c r="J422" s="134">
        <v>178677</v>
      </c>
      <c r="K422" s="134">
        <v>178677</v>
      </c>
    </row>
    <row r="423" spans="1:11" ht="12.75">
      <c r="A423" s="133">
        <v>34</v>
      </c>
      <c r="B423" s="133" t="s">
        <v>181</v>
      </c>
      <c r="C423" s="133">
        <v>2544</v>
      </c>
      <c r="D423" s="133" t="s">
        <v>182</v>
      </c>
      <c r="E423" s="133">
        <v>1090</v>
      </c>
      <c r="F423" s="133" t="s">
        <v>1</v>
      </c>
      <c r="G423" s="134">
        <v>33300</v>
      </c>
      <c r="H423" s="134">
        <v>29653</v>
      </c>
      <c r="I423" s="134">
        <v>29653</v>
      </c>
      <c r="J423" s="134">
        <v>29653</v>
      </c>
      <c r="K423" s="134">
        <v>29653</v>
      </c>
    </row>
    <row r="424" spans="1:11" ht="12.75">
      <c r="A424" s="133">
        <v>34</v>
      </c>
      <c r="B424" s="133" t="s">
        <v>181</v>
      </c>
      <c r="C424" s="133">
        <v>2544</v>
      </c>
      <c r="D424" s="133" t="s">
        <v>182</v>
      </c>
      <c r="E424" s="133">
        <v>1099</v>
      </c>
      <c r="F424" s="133" t="s">
        <v>2</v>
      </c>
      <c r="G424" s="134">
        <v>13020</v>
      </c>
      <c r="H424" s="134">
        <v>11594</v>
      </c>
      <c r="I424" s="134">
        <v>11594</v>
      </c>
      <c r="J424" s="134">
        <v>11594</v>
      </c>
      <c r="K424" s="134">
        <v>11594</v>
      </c>
    </row>
    <row r="425" spans="1:11" ht="12.75">
      <c r="A425" s="133">
        <v>34</v>
      </c>
      <c r="B425" s="133" t="s">
        <v>181</v>
      </c>
      <c r="C425" s="133">
        <v>2544</v>
      </c>
      <c r="D425" s="133" t="s">
        <v>182</v>
      </c>
      <c r="E425" s="133">
        <v>1102</v>
      </c>
      <c r="F425" s="133" t="s">
        <v>3</v>
      </c>
      <c r="G425" s="134">
        <v>1500</v>
      </c>
      <c r="H425" s="134">
        <v>1500</v>
      </c>
      <c r="I425" s="134">
        <v>1500</v>
      </c>
      <c r="J425" s="134">
        <v>1500</v>
      </c>
      <c r="K425" s="134">
        <v>1500</v>
      </c>
    </row>
    <row r="426" spans="1:11" ht="12.75">
      <c r="A426" s="133">
        <v>34</v>
      </c>
      <c r="B426" s="133" t="s">
        <v>181</v>
      </c>
      <c r="C426" s="133">
        <v>2544</v>
      </c>
      <c r="D426" s="133" t="s">
        <v>182</v>
      </c>
      <c r="E426" s="133">
        <v>1131</v>
      </c>
      <c r="F426" s="133" t="s">
        <v>19</v>
      </c>
      <c r="G426" s="134">
        <v>1000</v>
      </c>
      <c r="H426" s="134"/>
      <c r="I426" s="134"/>
      <c r="J426" s="134"/>
      <c r="K426" s="134"/>
    </row>
    <row r="427" spans="1:11" ht="12.75">
      <c r="A427" s="133">
        <v>34</v>
      </c>
      <c r="B427" s="133" t="s">
        <v>181</v>
      </c>
      <c r="C427" s="133">
        <v>2544</v>
      </c>
      <c r="D427" s="133" t="s">
        <v>182</v>
      </c>
      <c r="E427" s="133">
        <v>1140</v>
      </c>
      <c r="F427" s="133" t="s">
        <v>5</v>
      </c>
      <c r="G427" s="134">
        <v>4000</v>
      </c>
      <c r="H427" s="134"/>
      <c r="I427" s="134"/>
      <c r="J427" s="134"/>
      <c r="K427" s="134"/>
    </row>
    <row r="428" spans="1:11" ht="12.75">
      <c r="A428" s="133">
        <v>34</v>
      </c>
      <c r="B428" s="133" t="s">
        <v>181</v>
      </c>
      <c r="C428" s="133">
        <v>2544</v>
      </c>
      <c r="D428" s="133" t="s">
        <v>182</v>
      </c>
      <c r="E428" s="133">
        <v>1160</v>
      </c>
      <c r="F428" s="133" t="s">
        <v>8</v>
      </c>
      <c r="G428" s="134">
        <v>3000</v>
      </c>
      <c r="H428" s="134">
        <v>6000</v>
      </c>
      <c r="I428" s="134">
        <v>6000</v>
      </c>
      <c r="J428" s="134">
        <v>6000</v>
      </c>
      <c r="K428" s="134">
        <v>6000</v>
      </c>
    </row>
    <row r="429" spans="1:11" ht="12.75">
      <c r="A429" s="133">
        <v>34</v>
      </c>
      <c r="B429" s="133" t="s">
        <v>181</v>
      </c>
      <c r="C429" s="133">
        <v>2544</v>
      </c>
      <c r="D429" s="133" t="s">
        <v>182</v>
      </c>
      <c r="E429" s="133">
        <v>1165</v>
      </c>
      <c r="F429" s="133" t="s">
        <v>20</v>
      </c>
      <c r="G429" s="134">
        <v>1000</v>
      </c>
      <c r="H429" s="134">
        <v>500</v>
      </c>
      <c r="I429" s="134">
        <v>500</v>
      </c>
      <c r="J429" s="134">
        <v>500</v>
      </c>
      <c r="K429" s="134">
        <v>500</v>
      </c>
    </row>
    <row r="430" spans="1:11" ht="12.75">
      <c r="A430" s="133">
        <v>34</v>
      </c>
      <c r="B430" s="133" t="s">
        <v>181</v>
      </c>
      <c r="C430" s="133">
        <v>2544</v>
      </c>
      <c r="D430" s="133" t="s">
        <v>182</v>
      </c>
      <c r="E430" s="133">
        <v>1170</v>
      </c>
      <c r="F430" s="133" t="s">
        <v>98</v>
      </c>
      <c r="G430" s="134">
        <v>5000</v>
      </c>
      <c r="H430" s="134"/>
      <c r="I430" s="134"/>
      <c r="J430" s="134"/>
      <c r="K430" s="134"/>
    </row>
    <row r="431" spans="1:11" ht="12.75">
      <c r="A431" s="133">
        <v>34</v>
      </c>
      <c r="B431" s="133" t="s">
        <v>181</v>
      </c>
      <c r="C431" s="133">
        <v>2544</v>
      </c>
      <c r="D431" s="133" t="s">
        <v>182</v>
      </c>
      <c r="E431" s="133">
        <v>1172</v>
      </c>
      <c r="F431" s="133" t="s">
        <v>9</v>
      </c>
      <c r="G431" s="134">
        <v>4000</v>
      </c>
      <c r="H431" s="134">
        <v>5000</v>
      </c>
      <c r="I431" s="134">
        <v>5000</v>
      </c>
      <c r="J431" s="134">
        <v>5000</v>
      </c>
      <c r="K431" s="134">
        <v>5000</v>
      </c>
    </row>
    <row r="432" spans="1:11" ht="12.75">
      <c r="A432" s="133">
        <v>35</v>
      </c>
      <c r="B432" s="133" t="s">
        <v>334</v>
      </c>
      <c r="C432" s="133">
        <v>1217</v>
      </c>
      <c r="D432" s="133" t="s">
        <v>407</v>
      </c>
      <c r="E432" s="133">
        <v>1488</v>
      </c>
      <c r="F432" s="133" t="s">
        <v>407</v>
      </c>
      <c r="G432" s="134">
        <v>0</v>
      </c>
      <c r="H432" s="134">
        <v>0</v>
      </c>
      <c r="I432" s="134">
        <v>-13400</v>
      </c>
      <c r="J432" s="134">
        <v>-13400</v>
      </c>
      <c r="K432" s="134">
        <v>-13400</v>
      </c>
    </row>
    <row r="433" spans="1:11" ht="12.75">
      <c r="A433" s="133">
        <v>35</v>
      </c>
      <c r="B433" s="133" t="s">
        <v>334</v>
      </c>
      <c r="C433" s="133">
        <v>2400</v>
      </c>
      <c r="D433" s="133" t="s">
        <v>334</v>
      </c>
      <c r="E433" s="133">
        <v>1470</v>
      </c>
      <c r="F433" s="133" t="s">
        <v>40</v>
      </c>
      <c r="G433" s="134">
        <v>0</v>
      </c>
      <c r="H433" s="134">
        <v>670000</v>
      </c>
      <c r="I433" s="134">
        <v>670000</v>
      </c>
      <c r="J433" s="134">
        <v>670000</v>
      </c>
      <c r="K433" s="134">
        <v>670000</v>
      </c>
    </row>
    <row r="434" spans="1:11" ht="12.75">
      <c r="A434" s="133">
        <v>36</v>
      </c>
      <c r="B434" s="133" t="s">
        <v>190</v>
      </c>
      <c r="C434" s="133">
        <v>1217</v>
      </c>
      <c r="D434" s="133" t="s">
        <v>407</v>
      </c>
      <c r="E434" s="133">
        <v>1488</v>
      </c>
      <c r="F434" s="133" t="s">
        <v>407</v>
      </c>
      <c r="G434" s="134">
        <v>0</v>
      </c>
      <c r="H434" s="134">
        <v>0</v>
      </c>
      <c r="I434" s="134">
        <v>-14704</v>
      </c>
      <c r="J434" s="134">
        <v>-14704</v>
      </c>
      <c r="K434" s="134">
        <v>-14704</v>
      </c>
    </row>
    <row r="435" spans="1:11" ht="12.75">
      <c r="A435" s="133">
        <v>36</v>
      </c>
      <c r="B435" s="133" t="s">
        <v>190</v>
      </c>
      <c r="C435" s="133">
        <v>2440</v>
      </c>
      <c r="D435" s="133" t="s">
        <v>191</v>
      </c>
      <c r="E435" s="133">
        <v>1010</v>
      </c>
      <c r="F435" s="133" t="s">
        <v>18</v>
      </c>
      <c r="G435" s="134">
        <v>40000</v>
      </c>
      <c r="H435" s="134">
        <v>45000</v>
      </c>
      <c r="I435" s="134">
        <v>45000</v>
      </c>
      <c r="J435" s="134">
        <v>45000</v>
      </c>
      <c r="K435" s="134">
        <v>45000</v>
      </c>
    </row>
    <row r="436" spans="1:11" ht="12.75">
      <c r="A436" s="133">
        <v>36</v>
      </c>
      <c r="B436" s="133" t="s">
        <v>190</v>
      </c>
      <c r="C436" s="133">
        <v>2440</v>
      </c>
      <c r="D436" s="133" t="s">
        <v>191</v>
      </c>
      <c r="E436" s="133">
        <v>1050</v>
      </c>
      <c r="F436" s="133" t="s">
        <v>14</v>
      </c>
      <c r="G436" s="134">
        <v>50000</v>
      </c>
      <c r="H436" s="134">
        <v>0</v>
      </c>
      <c r="I436" s="134">
        <v>0</v>
      </c>
      <c r="J436" s="134">
        <v>0</v>
      </c>
      <c r="K436" s="134">
        <v>0</v>
      </c>
    </row>
    <row r="437" spans="1:11" ht="12.75">
      <c r="A437" s="133">
        <v>36</v>
      </c>
      <c r="B437" s="133" t="s">
        <v>190</v>
      </c>
      <c r="C437" s="133">
        <v>2440</v>
      </c>
      <c r="D437" s="133" t="s">
        <v>191</v>
      </c>
      <c r="E437" s="133">
        <v>1090</v>
      </c>
      <c r="F437" s="133" t="s">
        <v>1</v>
      </c>
      <c r="G437" s="134">
        <v>11250</v>
      </c>
      <c r="H437" s="134">
        <v>5200</v>
      </c>
      <c r="I437" s="134">
        <v>5200</v>
      </c>
      <c r="J437" s="134">
        <v>5200</v>
      </c>
      <c r="K437" s="134">
        <v>5200</v>
      </c>
    </row>
    <row r="438" spans="1:11" ht="12.75">
      <c r="A438" s="133">
        <v>36</v>
      </c>
      <c r="B438" s="133" t="s">
        <v>190</v>
      </c>
      <c r="C438" s="133">
        <v>2440</v>
      </c>
      <c r="D438" s="133" t="s">
        <v>191</v>
      </c>
      <c r="E438" s="133">
        <v>1099</v>
      </c>
      <c r="F438" s="133" t="s">
        <v>2</v>
      </c>
      <c r="G438" s="134">
        <v>5164</v>
      </c>
      <c r="H438" s="134">
        <v>2600</v>
      </c>
      <c r="I438" s="134">
        <v>2600</v>
      </c>
      <c r="J438" s="134">
        <v>2600</v>
      </c>
      <c r="K438" s="134">
        <v>2600</v>
      </c>
    </row>
    <row r="439" spans="1:11" ht="12.75">
      <c r="A439" s="133">
        <v>36</v>
      </c>
      <c r="B439" s="133" t="s">
        <v>190</v>
      </c>
      <c r="C439" s="133">
        <v>2440</v>
      </c>
      <c r="D439" s="133" t="s">
        <v>191</v>
      </c>
      <c r="E439" s="133">
        <v>1100</v>
      </c>
      <c r="F439" s="133" t="s">
        <v>15</v>
      </c>
      <c r="G439" s="134">
        <v>9000</v>
      </c>
      <c r="H439" s="134">
        <v>9000</v>
      </c>
      <c r="I439" s="134">
        <v>9000</v>
      </c>
      <c r="J439" s="134">
        <v>9000</v>
      </c>
      <c r="K439" s="134">
        <v>9000</v>
      </c>
    </row>
    <row r="440" spans="1:11" ht="12.75">
      <c r="A440" s="133">
        <v>36</v>
      </c>
      <c r="B440" s="133" t="s">
        <v>190</v>
      </c>
      <c r="C440" s="133">
        <v>2440</v>
      </c>
      <c r="D440" s="133" t="s">
        <v>191</v>
      </c>
      <c r="E440" s="133">
        <v>1102</v>
      </c>
      <c r="F440" s="133" t="s">
        <v>3</v>
      </c>
      <c r="G440" s="134">
        <v>3000</v>
      </c>
      <c r="H440" s="134">
        <v>5000</v>
      </c>
      <c r="I440" s="134">
        <v>5000</v>
      </c>
      <c r="J440" s="134">
        <v>5000</v>
      </c>
      <c r="K440" s="134">
        <v>5000</v>
      </c>
    </row>
    <row r="441" spans="1:11" ht="12.75">
      <c r="A441" s="133">
        <v>36</v>
      </c>
      <c r="B441" s="133" t="s">
        <v>190</v>
      </c>
      <c r="C441" s="133">
        <v>2440</v>
      </c>
      <c r="D441" s="133" t="s">
        <v>191</v>
      </c>
      <c r="E441" s="133">
        <v>1115</v>
      </c>
      <c r="F441" s="133" t="s">
        <v>4</v>
      </c>
      <c r="G441" s="134">
        <v>0</v>
      </c>
      <c r="H441" s="134">
        <v>1000</v>
      </c>
      <c r="I441" s="134">
        <v>1000</v>
      </c>
      <c r="J441" s="134">
        <v>1000</v>
      </c>
      <c r="K441" s="134">
        <v>1000</v>
      </c>
    </row>
    <row r="442" spans="1:11" ht="12.75">
      <c r="A442" s="133">
        <v>36</v>
      </c>
      <c r="B442" s="133" t="s">
        <v>190</v>
      </c>
      <c r="C442" s="133">
        <v>2440</v>
      </c>
      <c r="D442" s="133" t="s">
        <v>191</v>
      </c>
      <c r="E442" s="133">
        <v>1120</v>
      </c>
      <c r="F442" s="133" t="s">
        <v>31</v>
      </c>
      <c r="G442" s="134">
        <v>8000</v>
      </c>
      <c r="H442" s="134">
        <v>0</v>
      </c>
      <c r="I442" s="134">
        <v>0</v>
      </c>
      <c r="J442" s="134">
        <v>0</v>
      </c>
      <c r="K442" s="134">
        <v>0</v>
      </c>
    </row>
    <row r="443" spans="1:11" ht="12.75">
      <c r="A443" s="133">
        <v>36</v>
      </c>
      <c r="B443" s="133" t="s">
        <v>190</v>
      </c>
      <c r="C443" s="133">
        <v>2440</v>
      </c>
      <c r="D443" s="133" t="s">
        <v>191</v>
      </c>
      <c r="E443" s="133">
        <v>1131</v>
      </c>
      <c r="F443" s="133" t="s">
        <v>19</v>
      </c>
      <c r="G443" s="134">
        <v>1000</v>
      </c>
      <c r="H443" s="134">
        <v>1000</v>
      </c>
      <c r="I443" s="134">
        <v>1000</v>
      </c>
      <c r="J443" s="134">
        <v>1000</v>
      </c>
      <c r="K443" s="134">
        <v>1000</v>
      </c>
    </row>
    <row r="444" spans="1:11" ht="12.75">
      <c r="A444" s="133">
        <v>36</v>
      </c>
      <c r="B444" s="133" t="s">
        <v>190</v>
      </c>
      <c r="C444" s="133">
        <v>2440</v>
      </c>
      <c r="D444" s="133" t="s">
        <v>191</v>
      </c>
      <c r="E444" s="133">
        <v>1150</v>
      </c>
      <c r="F444" s="133" t="s">
        <v>7</v>
      </c>
      <c r="G444" s="134">
        <v>7000</v>
      </c>
      <c r="H444" s="134">
        <v>5000</v>
      </c>
      <c r="I444" s="134">
        <v>5000</v>
      </c>
      <c r="J444" s="134">
        <v>5000</v>
      </c>
      <c r="K444" s="134">
        <v>5000</v>
      </c>
    </row>
    <row r="445" spans="1:11" ht="12.75">
      <c r="A445" s="133">
        <v>36</v>
      </c>
      <c r="B445" s="133" t="s">
        <v>190</v>
      </c>
      <c r="C445" s="133">
        <v>2440</v>
      </c>
      <c r="D445" s="133" t="s">
        <v>191</v>
      </c>
      <c r="E445" s="133">
        <v>1160</v>
      </c>
      <c r="F445" s="133" t="s">
        <v>8</v>
      </c>
      <c r="G445" s="134">
        <v>5000</v>
      </c>
      <c r="H445" s="134">
        <v>20000</v>
      </c>
      <c r="I445" s="134">
        <v>20000</v>
      </c>
      <c r="J445" s="134">
        <v>20000</v>
      </c>
      <c r="K445" s="134">
        <v>20000</v>
      </c>
    </row>
    <row r="446" spans="1:11" ht="12.75">
      <c r="A446" s="133">
        <v>36</v>
      </c>
      <c r="B446" s="133" t="s">
        <v>190</v>
      </c>
      <c r="C446" s="133">
        <v>2440</v>
      </c>
      <c r="D446" s="133" t="s">
        <v>191</v>
      </c>
      <c r="E446" s="133">
        <v>1172</v>
      </c>
      <c r="F446" s="133" t="s">
        <v>9</v>
      </c>
      <c r="G446" s="134">
        <v>53000</v>
      </c>
      <c r="H446" s="134">
        <v>40000</v>
      </c>
      <c r="I446" s="134">
        <v>40000</v>
      </c>
      <c r="J446" s="134">
        <v>40000</v>
      </c>
      <c r="K446" s="134">
        <v>40000</v>
      </c>
    </row>
    <row r="447" spans="1:11" ht="12.75">
      <c r="A447" s="133">
        <v>36</v>
      </c>
      <c r="B447" s="133" t="s">
        <v>190</v>
      </c>
      <c r="C447" s="133">
        <v>2440</v>
      </c>
      <c r="D447" s="133" t="s">
        <v>191</v>
      </c>
      <c r="E447" s="133">
        <v>1173</v>
      </c>
      <c r="F447" s="133" t="s">
        <v>10</v>
      </c>
      <c r="G447" s="134">
        <v>3000</v>
      </c>
      <c r="H447" s="134">
        <v>6000</v>
      </c>
      <c r="I447" s="134">
        <v>6000</v>
      </c>
      <c r="J447" s="134">
        <v>6000</v>
      </c>
      <c r="K447" s="134">
        <v>6000</v>
      </c>
    </row>
    <row r="448" spans="1:11" ht="12.75">
      <c r="A448" s="133">
        <v>36</v>
      </c>
      <c r="B448" s="133" t="s">
        <v>190</v>
      </c>
      <c r="C448" s="133">
        <v>2440</v>
      </c>
      <c r="D448" s="133" t="s">
        <v>191</v>
      </c>
      <c r="E448" s="133">
        <v>1180</v>
      </c>
      <c r="F448" s="133" t="s">
        <v>63</v>
      </c>
      <c r="G448" s="134">
        <v>0</v>
      </c>
      <c r="H448" s="134">
        <v>3500</v>
      </c>
      <c r="I448" s="134">
        <v>3500</v>
      </c>
      <c r="J448" s="134">
        <v>3500</v>
      </c>
      <c r="K448" s="134">
        <v>3500</v>
      </c>
    </row>
    <row r="449" spans="1:11" ht="12.75">
      <c r="A449" s="133">
        <v>36</v>
      </c>
      <c r="B449" s="133" t="s">
        <v>190</v>
      </c>
      <c r="C449" s="133">
        <v>2440</v>
      </c>
      <c r="D449" s="133" t="s">
        <v>191</v>
      </c>
      <c r="E449" s="133">
        <v>1190</v>
      </c>
      <c r="F449" s="133" t="s">
        <v>96</v>
      </c>
      <c r="G449" s="134">
        <v>25000</v>
      </c>
      <c r="H449" s="134">
        <v>40000</v>
      </c>
      <c r="I449" s="134">
        <v>40000</v>
      </c>
      <c r="J449" s="134">
        <v>40000</v>
      </c>
      <c r="K449" s="134">
        <v>40000</v>
      </c>
    </row>
    <row r="450" spans="1:11" ht="12.75">
      <c r="A450" s="133">
        <v>36</v>
      </c>
      <c r="B450" s="133" t="s">
        <v>190</v>
      </c>
      <c r="C450" s="133">
        <v>2440</v>
      </c>
      <c r="D450" s="133" t="s">
        <v>191</v>
      </c>
      <c r="E450" s="133">
        <v>1195</v>
      </c>
      <c r="F450" s="133" t="s">
        <v>21</v>
      </c>
      <c r="G450" s="134">
        <v>2000</v>
      </c>
      <c r="H450" s="134">
        <v>1000</v>
      </c>
      <c r="I450" s="134">
        <v>1000</v>
      </c>
      <c r="J450" s="134">
        <v>1000</v>
      </c>
      <c r="K450" s="134">
        <v>1000</v>
      </c>
    </row>
    <row r="451" spans="1:11" ht="12.75">
      <c r="A451" s="133">
        <v>36</v>
      </c>
      <c r="B451" s="133" t="s">
        <v>190</v>
      </c>
      <c r="C451" s="133">
        <v>2440</v>
      </c>
      <c r="D451" s="133" t="s">
        <v>191</v>
      </c>
      <c r="E451" s="133">
        <v>1200</v>
      </c>
      <c r="F451" s="133" t="s">
        <v>22</v>
      </c>
      <c r="G451" s="134">
        <v>0</v>
      </c>
      <c r="H451" s="134">
        <v>10000</v>
      </c>
      <c r="I451" s="134">
        <v>10000</v>
      </c>
      <c r="J451" s="134">
        <v>10000</v>
      </c>
      <c r="K451" s="134">
        <v>10000</v>
      </c>
    </row>
    <row r="452" spans="1:11" ht="12.75">
      <c r="A452" s="133">
        <v>36</v>
      </c>
      <c r="B452" s="133" t="s">
        <v>190</v>
      </c>
      <c r="C452" s="133">
        <v>2440</v>
      </c>
      <c r="D452" s="133" t="s">
        <v>191</v>
      </c>
      <c r="E452" s="133">
        <v>1350</v>
      </c>
      <c r="F452" s="133" t="s">
        <v>13</v>
      </c>
      <c r="G452" s="134">
        <v>210000</v>
      </c>
      <c r="H452" s="134">
        <v>250000</v>
      </c>
      <c r="I452" s="134">
        <v>250000</v>
      </c>
      <c r="J452" s="134">
        <v>250000</v>
      </c>
      <c r="K452" s="134">
        <v>250000</v>
      </c>
    </row>
    <row r="453" spans="1:11" ht="12.75">
      <c r="A453" s="133">
        <v>36</v>
      </c>
      <c r="B453" s="133" t="s">
        <v>190</v>
      </c>
      <c r="C453" s="133">
        <v>2440</v>
      </c>
      <c r="D453" s="133" t="s">
        <v>191</v>
      </c>
      <c r="E453" s="133">
        <v>1370</v>
      </c>
      <c r="F453" s="133" t="s">
        <v>11</v>
      </c>
      <c r="G453" s="134">
        <v>30000</v>
      </c>
      <c r="H453" s="134"/>
      <c r="I453" s="134"/>
      <c r="J453" s="134"/>
      <c r="K453" s="134"/>
    </row>
    <row r="454" spans="1:11" ht="12.75">
      <c r="A454" s="133">
        <v>36</v>
      </c>
      <c r="B454" s="133" t="s">
        <v>190</v>
      </c>
      <c r="C454" s="133">
        <v>2440</v>
      </c>
      <c r="D454" s="133" t="s">
        <v>191</v>
      </c>
      <c r="E454" s="133">
        <v>1700</v>
      </c>
      <c r="F454" s="133" t="s">
        <v>258</v>
      </c>
      <c r="G454" s="134">
        <v>-100000</v>
      </c>
      <c r="H454" s="134"/>
      <c r="I454" s="134"/>
      <c r="J454" s="134"/>
      <c r="K454" s="134"/>
    </row>
    <row r="455" spans="1:11" ht="12.75">
      <c r="A455" s="133">
        <v>36</v>
      </c>
      <c r="B455" s="133" t="s">
        <v>190</v>
      </c>
      <c r="C455" s="133">
        <v>2510</v>
      </c>
      <c r="D455" s="133" t="s">
        <v>239</v>
      </c>
      <c r="E455" s="133">
        <v>1050</v>
      </c>
      <c r="F455" s="133" t="s">
        <v>14</v>
      </c>
      <c r="G455" s="134">
        <v>80000</v>
      </c>
      <c r="H455" s="134">
        <v>150000</v>
      </c>
      <c r="I455" s="134">
        <v>150000</v>
      </c>
      <c r="J455" s="134">
        <v>150000</v>
      </c>
      <c r="K455" s="134">
        <v>150000</v>
      </c>
    </row>
    <row r="456" spans="1:11" ht="12.75">
      <c r="A456" s="133">
        <v>36</v>
      </c>
      <c r="B456" s="133" t="s">
        <v>190</v>
      </c>
      <c r="C456" s="133">
        <v>2510</v>
      </c>
      <c r="D456" s="133" t="s">
        <v>239</v>
      </c>
      <c r="E456" s="133">
        <v>1090</v>
      </c>
      <c r="F456" s="133" t="s">
        <v>1</v>
      </c>
      <c r="G456" s="134">
        <v>0</v>
      </c>
      <c r="H456" s="134">
        <v>17300</v>
      </c>
      <c r="I456" s="134">
        <v>17300</v>
      </c>
      <c r="J456" s="134">
        <v>17300</v>
      </c>
      <c r="K456" s="134">
        <v>17300</v>
      </c>
    </row>
    <row r="457" spans="1:11" ht="12.75">
      <c r="A457" s="133">
        <v>36</v>
      </c>
      <c r="B457" s="133" t="s">
        <v>190</v>
      </c>
      <c r="C457" s="133">
        <v>2510</v>
      </c>
      <c r="D457" s="133" t="s">
        <v>239</v>
      </c>
      <c r="E457" s="133">
        <v>1099</v>
      </c>
      <c r="F457" s="133" t="s">
        <v>2</v>
      </c>
      <c r="G457" s="134">
        <v>0</v>
      </c>
      <c r="H457" s="134">
        <v>8600</v>
      </c>
      <c r="I457" s="134">
        <v>8600</v>
      </c>
      <c r="J457" s="134">
        <v>8600</v>
      </c>
      <c r="K457" s="134">
        <v>8600</v>
      </c>
    </row>
    <row r="458" spans="1:11" ht="12.75">
      <c r="A458" s="133">
        <v>36</v>
      </c>
      <c r="B458" s="133" t="s">
        <v>190</v>
      </c>
      <c r="C458" s="133">
        <v>2510</v>
      </c>
      <c r="D458" s="133" t="s">
        <v>239</v>
      </c>
      <c r="E458" s="133">
        <v>1120</v>
      </c>
      <c r="F458" s="133" t="s">
        <v>240</v>
      </c>
      <c r="G458" s="134">
        <v>0</v>
      </c>
      <c r="H458" s="134">
        <v>20000</v>
      </c>
      <c r="I458" s="134">
        <v>20000</v>
      </c>
      <c r="J458" s="134">
        <v>20000</v>
      </c>
      <c r="K458" s="134">
        <v>20000</v>
      </c>
    </row>
    <row r="459" spans="1:11" ht="12.75">
      <c r="A459" s="133">
        <v>36</v>
      </c>
      <c r="B459" s="133" t="s">
        <v>190</v>
      </c>
      <c r="C459" s="133">
        <v>2510</v>
      </c>
      <c r="D459" s="133" t="s">
        <v>239</v>
      </c>
      <c r="E459" s="133">
        <v>1172</v>
      </c>
      <c r="F459" s="133" t="s">
        <v>9</v>
      </c>
      <c r="G459" s="134">
        <v>30000</v>
      </c>
      <c r="H459" s="134">
        <v>10000</v>
      </c>
      <c r="I459" s="134">
        <v>10000</v>
      </c>
      <c r="J459" s="134">
        <v>10000</v>
      </c>
      <c r="K459" s="134">
        <v>10000</v>
      </c>
    </row>
    <row r="460" spans="1:11" ht="12.75">
      <c r="A460" s="133">
        <v>36</v>
      </c>
      <c r="B460" s="133" t="s">
        <v>190</v>
      </c>
      <c r="C460" s="133">
        <v>2510</v>
      </c>
      <c r="D460" s="133" t="s">
        <v>239</v>
      </c>
      <c r="E460" s="133">
        <v>1370</v>
      </c>
      <c r="F460" s="133" t="s">
        <v>11</v>
      </c>
      <c r="G460" s="134">
        <v>30000</v>
      </c>
      <c r="H460" s="134">
        <v>35000</v>
      </c>
      <c r="I460" s="134">
        <v>35000</v>
      </c>
      <c r="J460" s="134">
        <v>35000</v>
      </c>
      <c r="K460" s="134">
        <v>35000</v>
      </c>
    </row>
    <row r="461" spans="1:11" ht="12.75">
      <c r="A461" s="133">
        <v>36</v>
      </c>
      <c r="B461" s="133" t="s">
        <v>190</v>
      </c>
      <c r="C461" s="133">
        <v>2510</v>
      </c>
      <c r="D461" s="133" t="s">
        <v>239</v>
      </c>
      <c r="E461" s="133">
        <v>1470</v>
      </c>
      <c r="F461" s="133" t="s">
        <v>236</v>
      </c>
      <c r="G461" s="134">
        <v>0</v>
      </c>
      <c r="H461" s="134">
        <v>50000</v>
      </c>
      <c r="I461" s="134">
        <v>50000</v>
      </c>
      <c r="J461" s="134">
        <v>50000</v>
      </c>
      <c r="K461" s="134">
        <v>50000</v>
      </c>
    </row>
    <row r="462" spans="1:11" ht="12.75">
      <c r="A462" s="133">
        <v>40</v>
      </c>
      <c r="B462" s="133" t="s">
        <v>192</v>
      </c>
      <c r="C462" s="133">
        <v>1204</v>
      </c>
      <c r="D462" s="133" t="s">
        <v>193</v>
      </c>
      <c r="E462" s="133">
        <v>1010</v>
      </c>
      <c r="F462" s="133" t="s">
        <v>18</v>
      </c>
      <c r="G462" s="134">
        <v>550000</v>
      </c>
      <c r="H462" s="134">
        <v>567000</v>
      </c>
      <c r="I462" s="134">
        <v>567000</v>
      </c>
      <c r="J462" s="134">
        <v>567000</v>
      </c>
      <c r="K462" s="134">
        <v>567000</v>
      </c>
    </row>
    <row r="463" spans="1:11" ht="12.75">
      <c r="A463" s="133">
        <v>40</v>
      </c>
      <c r="B463" s="133" t="s">
        <v>192</v>
      </c>
      <c r="C463" s="133">
        <v>1204</v>
      </c>
      <c r="D463" s="133" t="s">
        <v>193</v>
      </c>
      <c r="E463" s="133">
        <v>1090</v>
      </c>
      <c r="F463" s="133" t="s">
        <v>1</v>
      </c>
      <c r="G463" s="134">
        <v>63000</v>
      </c>
      <c r="H463" s="134">
        <v>84000</v>
      </c>
      <c r="I463" s="134">
        <v>84000</v>
      </c>
      <c r="J463" s="134">
        <v>84000</v>
      </c>
      <c r="K463" s="134">
        <v>84000</v>
      </c>
    </row>
    <row r="464" spans="1:11" ht="12.75">
      <c r="A464" s="133">
        <v>40</v>
      </c>
      <c r="B464" s="133" t="s">
        <v>192</v>
      </c>
      <c r="C464" s="133">
        <v>1204</v>
      </c>
      <c r="D464" s="133" t="s">
        <v>193</v>
      </c>
      <c r="E464" s="133">
        <v>1099</v>
      </c>
      <c r="F464" s="133" t="s">
        <v>2</v>
      </c>
      <c r="G464" s="134">
        <v>31000</v>
      </c>
      <c r="H464" s="134">
        <v>33000</v>
      </c>
      <c r="I464" s="134">
        <v>33000</v>
      </c>
      <c r="J464" s="134">
        <v>33000</v>
      </c>
      <c r="K464" s="134">
        <v>33000</v>
      </c>
    </row>
    <row r="465" spans="1:11" ht="12.75">
      <c r="A465" s="133">
        <v>40</v>
      </c>
      <c r="B465" s="133" t="s">
        <v>192</v>
      </c>
      <c r="C465" s="133">
        <v>1204</v>
      </c>
      <c r="D465" s="133" t="s">
        <v>193</v>
      </c>
      <c r="E465" s="133">
        <v>1100</v>
      </c>
      <c r="F465" s="133" t="s">
        <v>15</v>
      </c>
      <c r="G465" s="134">
        <v>2000</v>
      </c>
      <c r="H465" s="134">
        <v>2000</v>
      </c>
      <c r="I465" s="134">
        <v>2000</v>
      </c>
      <c r="J465" s="134">
        <v>2000</v>
      </c>
      <c r="K465" s="134">
        <v>2000</v>
      </c>
    </row>
    <row r="466" spans="1:11" ht="12.75">
      <c r="A466" s="133">
        <v>40</v>
      </c>
      <c r="B466" s="133" t="s">
        <v>192</v>
      </c>
      <c r="C466" s="133">
        <v>1204</v>
      </c>
      <c r="D466" s="133" t="s">
        <v>193</v>
      </c>
      <c r="E466" s="133">
        <v>1102</v>
      </c>
      <c r="F466" s="133" t="s">
        <v>3</v>
      </c>
      <c r="G466" s="134">
        <v>4000</v>
      </c>
      <c r="H466" s="134">
        <v>4000</v>
      </c>
      <c r="I466" s="134">
        <v>4000</v>
      </c>
      <c r="J466" s="134">
        <v>4000</v>
      </c>
      <c r="K466" s="134">
        <v>4000</v>
      </c>
    </row>
    <row r="467" spans="1:11" ht="12.75">
      <c r="A467" s="133">
        <v>40</v>
      </c>
      <c r="B467" s="133" t="s">
        <v>192</v>
      </c>
      <c r="C467" s="133">
        <v>1204</v>
      </c>
      <c r="D467" s="133" t="s">
        <v>193</v>
      </c>
      <c r="E467" s="133">
        <v>1130</v>
      </c>
      <c r="F467" s="133" t="s">
        <v>16</v>
      </c>
      <c r="G467" s="134">
        <v>1000</v>
      </c>
      <c r="H467" s="134">
        <v>1000</v>
      </c>
      <c r="I467" s="134">
        <v>1000</v>
      </c>
      <c r="J467" s="134">
        <v>1000</v>
      </c>
      <c r="K467" s="134">
        <v>1000</v>
      </c>
    </row>
    <row r="468" spans="1:11" ht="12.75">
      <c r="A468" s="133">
        <v>40</v>
      </c>
      <c r="B468" s="133" t="s">
        <v>192</v>
      </c>
      <c r="C468" s="133">
        <v>1204</v>
      </c>
      <c r="D468" s="133" t="s">
        <v>193</v>
      </c>
      <c r="E468" s="133">
        <v>1131</v>
      </c>
      <c r="F468" s="133" t="s">
        <v>19</v>
      </c>
      <c r="G468" s="134">
        <v>10000</v>
      </c>
      <c r="H468" s="134">
        <v>10000</v>
      </c>
      <c r="I468" s="134">
        <v>10000</v>
      </c>
      <c r="J468" s="134">
        <v>10000</v>
      </c>
      <c r="K468" s="134">
        <v>10000</v>
      </c>
    </row>
    <row r="469" spans="1:11" ht="12.75">
      <c r="A469" s="133">
        <v>40</v>
      </c>
      <c r="B469" s="133" t="s">
        <v>192</v>
      </c>
      <c r="C469" s="133">
        <v>1204</v>
      </c>
      <c r="D469" s="133" t="s">
        <v>193</v>
      </c>
      <c r="E469" s="133">
        <v>1140</v>
      </c>
      <c r="F469" s="133" t="s">
        <v>5</v>
      </c>
      <c r="G469" s="134">
        <v>10000</v>
      </c>
      <c r="H469" s="134">
        <v>10000</v>
      </c>
      <c r="I469" s="134">
        <v>10000</v>
      </c>
      <c r="J469" s="134">
        <v>10000</v>
      </c>
      <c r="K469" s="134">
        <v>10000</v>
      </c>
    </row>
    <row r="470" spans="1:11" ht="12.75">
      <c r="A470" s="133">
        <v>40</v>
      </c>
      <c r="B470" s="133" t="s">
        <v>192</v>
      </c>
      <c r="C470" s="133">
        <v>1204</v>
      </c>
      <c r="D470" s="133" t="s">
        <v>193</v>
      </c>
      <c r="E470" s="133">
        <v>1150</v>
      </c>
      <c r="F470" s="133" t="s">
        <v>7</v>
      </c>
      <c r="G470" s="134">
        <v>10000</v>
      </c>
      <c r="H470" s="134">
        <v>10000</v>
      </c>
      <c r="I470" s="134">
        <v>10000</v>
      </c>
      <c r="J470" s="134">
        <v>10000</v>
      </c>
      <c r="K470" s="134">
        <v>10000</v>
      </c>
    </row>
    <row r="471" spans="1:11" ht="12.75">
      <c r="A471" s="133">
        <v>40</v>
      </c>
      <c r="B471" s="133" t="s">
        <v>192</v>
      </c>
      <c r="C471" s="133">
        <v>1204</v>
      </c>
      <c r="D471" s="133" t="s">
        <v>193</v>
      </c>
      <c r="E471" s="133">
        <v>1160</v>
      </c>
      <c r="F471" s="133" t="s">
        <v>8</v>
      </c>
      <c r="G471" s="134">
        <v>7000</v>
      </c>
      <c r="H471" s="134">
        <v>7000</v>
      </c>
      <c r="I471" s="134">
        <v>7000</v>
      </c>
      <c r="J471" s="134">
        <v>7000</v>
      </c>
      <c r="K471" s="134">
        <v>7000</v>
      </c>
    </row>
    <row r="472" spans="1:11" ht="12.75">
      <c r="A472" s="133">
        <v>40</v>
      </c>
      <c r="B472" s="133" t="s">
        <v>192</v>
      </c>
      <c r="C472" s="133">
        <v>1204</v>
      </c>
      <c r="D472" s="133" t="s">
        <v>193</v>
      </c>
      <c r="E472" s="133">
        <v>1166</v>
      </c>
      <c r="F472" s="133" t="s">
        <v>86</v>
      </c>
      <c r="G472" s="134">
        <v>10000</v>
      </c>
      <c r="H472" s="134">
        <v>10000</v>
      </c>
      <c r="I472" s="134">
        <v>10000</v>
      </c>
      <c r="J472" s="134">
        <v>10000</v>
      </c>
      <c r="K472" s="134">
        <v>10000</v>
      </c>
    </row>
    <row r="473" spans="1:11" ht="12.75">
      <c r="A473" s="133">
        <v>40</v>
      </c>
      <c r="B473" s="133" t="s">
        <v>192</v>
      </c>
      <c r="C473" s="133">
        <v>1204</v>
      </c>
      <c r="D473" s="133" t="s">
        <v>193</v>
      </c>
      <c r="E473" s="133">
        <v>1170</v>
      </c>
      <c r="F473" s="133" t="s">
        <v>98</v>
      </c>
      <c r="G473" s="134">
        <v>5000</v>
      </c>
      <c r="H473" s="134">
        <v>5000</v>
      </c>
      <c r="I473" s="134">
        <v>5000</v>
      </c>
      <c r="J473" s="134">
        <v>5000</v>
      </c>
      <c r="K473" s="134">
        <v>5000</v>
      </c>
    </row>
    <row r="474" spans="1:11" ht="12.75">
      <c r="A474" s="133">
        <v>40</v>
      </c>
      <c r="B474" s="133" t="s">
        <v>192</v>
      </c>
      <c r="C474" s="133">
        <v>1204</v>
      </c>
      <c r="D474" s="133" t="s">
        <v>193</v>
      </c>
      <c r="E474" s="133">
        <v>1172</v>
      </c>
      <c r="F474" s="133" t="s">
        <v>9</v>
      </c>
      <c r="G474" s="134">
        <v>20000</v>
      </c>
      <c r="H474" s="134">
        <v>20000</v>
      </c>
      <c r="I474" s="134">
        <v>20000</v>
      </c>
      <c r="J474" s="134">
        <v>20000</v>
      </c>
      <c r="K474" s="134">
        <v>20000</v>
      </c>
    </row>
    <row r="475" spans="1:11" ht="12.75">
      <c r="A475" s="133">
        <v>40</v>
      </c>
      <c r="B475" s="133" t="s">
        <v>192</v>
      </c>
      <c r="C475" s="133">
        <v>1204</v>
      </c>
      <c r="D475" s="133" t="s">
        <v>193</v>
      </c>
      <c r="E475" s="133">
        <v>1195</v>
      </c>
      <c r="F475" s="133" t="s">
        <v>21</v>
      </c>
      <c r="G475" s="134">
        <v>10000</v>
      </c>
      <c r="H475" s="134">
        <v>10000</v>
      </c>
      <c r="I475" s="134">
        <v>10000</v>
      </c>
      <c r="J475" s="134">
        <v>10000</v>
      </c>
      <c r="K475" s="134">
        <v>10000</v>
      </c>
    </row>
    <row r="476" spans="1:11" ht="12.75">
      <c r="A476" s="133">
        <v>40</v>
      </c>
      <c r="B476" s="133" t="s">
        <v>192</v>
      </c>
      <c r="C476" s="133">
        <v>1204</v>
      </c>
      <c r="D476" s="133" t="s">
        <v>193</v>
      </c>
      <c r="E476" s="133">
        <v>1200</v>
      </c>
      <c r="F476" s="133" t="s">
        <v>22</v>
      </c>
      <c r="G476" s="134">
        <v>10000</v>
      </c>
      <c r="H476" s="134">
        <v>10000</v>
      </c>
      <c r="I476" s="134">
        <v>10000</v>
      </c>
      <c r="J476" s="134">
        <v>10000</v>
      </c>
      <c r="K476" s="134">
        <v>10000</v>
      </c>
    </row>
    <row r="477" spans="1:11" ht="12.75">
      <c r="A477" s="133">
        <v>40</v>
      </c>
      <c r="B477" s="133" t="s">
        <v>192</v>
      </c>
      <c r="C477" s="133">
        <v>1204</v>
      </c>
      <c r="D477" s="133" t="s">
        <v>193</v>
      </c>
      <c r="E477" s="133">
        <v>1203</v>
      </c>
      <c r="F477" s="133" t="s">
        <v>23</v>
      </c>
      <c r="G477" s="134">
        <v>10000</v>
      </c>
      <c r="H477" s="134">
        <v>10000</v>
      </c>
      <c r="I477" s="134">
        <v>10000</v>
      </c>
      <c r="J477" s="134">
        <v>10000</v>
      </c>
      <c r="K477" s="134">
        <v>10000</v>
      </c>
    </row>
    <row r="478" spans="1:11" ht="12.75">
      <c r="A478" s="133">
        <v>40</v>
      </c>
      <c r="B478" s="133" t="s">
        <v>192</v>
      </c>
      <c r="C478" s="133">
        <v>1204</v>
      </c>
      <c r="D478" s="133" t="s">
        <v>193</v>
      </c>
      <c r="E478" s="133">
        <v>1240</v>
      </c>
      <c r="F478" s="133" t="s">
        <v>17</v>
      </c>
      <c r="G478" s="134">
        <v>5000</v>
      </c>
      <c r="H478" s="134">
        <v>5000</v>
      </c>
      <c r="I478" s="134">
        <v>5000</v>
      </c>
      <c r="J478" s="134">
        <v>5000</v>
      </c>
      <c r="K478" s="134">
        <v>5000</v>
      </c>
    </row>
    <row r="479" spans="1:11" ht="12.75">
      <c r="A479" s="133">
        <v>40</v>
      </c>
      <c r="B479" s="133" t="s">
        <v>192</v>
      </c>
      <c r="C479" s="133">
        <v>1204</v>
      </c>
      <c r="D479" s="133" t="s">
        <v>193</v>
      </c>
      <c r="E479" s="133">
        <v>1270</v>
      </c>
      <c r="F479" s="133" t="s">
        <v>24</v>
      </c>
      <c r="G479" s="134">
        <v>35000</v>
      </c>
      <c r="H479" s="134">
        <v>35000</v>
      </c>
      <c r="I479" s="134">
        <v>35000</v>
      </c>
      <c r="J479" s="134">
        <v>35000</v>
      </c>
      <c r="K479" s="134">
        <v>35000</v>
      </c>
    </row>
    <row r="480" spans="1:11" ht="12.75">
      <c r="A480" s="133">
        <v>40</v>
      </c>
      <c r="B480" s="133" t="s">
        <v>192</v>
      </c>
      <c r="C480" s="133">
        <v>1204</v>
      </c>
      <c r="D480" s="133" t="s">
        <v>193</v>
      </c>
      <c r="E480" s="133">
        <v>1790</v>
      </c>
      <c r="F480" s="133" t="s">
        <v>53</v>
      </c>
      <c r="G480" s="134">
        <v>-140000</v>
      </c>
      <c r="H480" s="134">
        <v>-140000</v>
      </c>
      <c r="I480" s="134">
        <v>-140000</v>
      </c>
      <c r="J480" s="134">
        <v>-140000</v>
      </c>
      <c r="K480" s="134">
        <v>-140000</v>
      </c>
    </row>
    <row r="481" spans="1:11" ht="12.75">
      <c r="A481" s="133">
        <v>40</v>
      </c>
      <c r="B481" s="133" t="s">
        <v>192</v>
      </c>
      <c r="C481" s="133">
        <v>1217</v>
      </c>
      <c r="D481" s="133" t="s">
        <v>407</v>
      </c>
      <c r="E481" s="133">
        <v>1488</v>
      </c>
      <c r="F481" s="133" t="s">
        <v>407</v>
      </c>
      <c r="G481" s="134">
        <v>0</v>
      </c>
      <c r="H481" s="134">
        <v>0</v>
      </c>
      <c r="I481" s="134">
        <v>-13964</v>
      </c>
      <c r="J481" s="134">
        <v>-13964</v>
      </c>
      <c r="K481" s="134">
        <v>-13964</v>
      </c>
    </row>
    <row r="482" spans="1:11" ht="12.75">
      <c r="A482" s="133">
        <v>40</v>
      </c>
      <c r="B482" s="133" t="s">
        <v>192</v>
      </c>
      <c r="C482" s="133">
        <v>1300</v>
      </c>
      <c r="D482" s="133" t="s">
        <v>194</v>
      </c>
      <c r="E482" s="133">
        <v>1120</v>
      </c>
      <c r="F482" s="133" t="s">
        <v>31</v>
      </c>
      <c r="G482" s="134">
        <v>10000</v>
      </c>
      <c r="H482" s="134">
        <v>10000</v>
      </c>
      <c r="I482" s="134">
        <v>10000</v>
      </c>
      <c r="J482" s="134">
        <v>10000</v>
      </c>
      <c r="K482" s="134">
        <v>10000</v>
      </c>
    </row>
    <row r="483" spans="1:11" ht="12.75">
      <c r="A483" s="133">
        <v>40</v>
      </c>
      <c r="B483" s="133" t="s">
        <v>192</v>
      </c>
      <c r="C483" s="133">
        <v>1300</v>
      </c>
      <c r="D483" s="133" t="s">
        <v>194</v>
      </c>
      <c r="E483" s="133">
        <v>1180</v>
      </c>
      <c r="F483" s="133" t="s">
        <v>63</v>
      </c>
      <c r="G483" s="134">
        <v>111000</v>
      </c>
      <c r="H483" s="134">
        <v>111000</v>
      </c>
      <c r="I483" s="134">
        <v>111000</v>
      </c>
      <c r="J483" s="134">
        <v>111000</v>
      </c>
      <c r="K483" s="134">
        <v>111000</v>
      </c>
    </row>
    <row r="484" spans="1:11" ht="12.75">
      <c r="A484" s="133">
        <v>40</v>
      </c>
      <c r="B484" s="133" t="s">
        <v>192</v>
      </c>
      <c r="C484" s="133">
        <v>1300</v>
      </c>
      <c r="D484" s="133" t="s">
        <v>194</v>
      </c>
      <c r="E484" s="133">
        <v>1196</v>
      </c>
      <c r="F484" s="133" t="s">
        <v>77</v>
      </c>
      <c r="G484" s="134">
        <v>20000</v>
      </c>
      <c r="H484" s="134">
        <v>20000</v>
      </c>
      <c r="I484" s="134">
        <v>20000</v>
      </c>
      <c r="J484" s="134">
        <v>20000</v>
      </c>
      <c r="K484" s="134">
        <v>20000</v>
      </c>
    </row>
    <row r="485" spans="1:11" ht="12.75">
      <c r="A485" s="133">
        <v>40</v>
      </c>
      <c r="B485" s="133" t="s">
        <v>192</v>
      </c>
      <c r="C485" s="133">
        <v>1300</v>
      </c>
      <c r="D485" s="133" t="s">
        <v>194</v>
      </c>
      <c r="E485" s="133">
        <v>1200</v>
      </c>
      <c r="F485" s="133" t="s">
        <v>22</v>
      </c>
      <c r="G485" s="134">
        <v>10000</v>
      </c>
      <c r="H485" s="134">
        <v>10000</v>
      </c>
      <c r="I485" s="134">
        <v>10000</v>
      </c>
      <c r="J485" s="134">
        <v>10000</v>
      </c>
      <c r="K485" s="134">
        <v>10000</v>
      </c>
    </row>
    <row r="486" spans="1:11" ht="12.75">
      <c r="A486" s="133">
        <v>40</v>
      </c>
      <c r="B486" s="133" t="s">
        <v>192</v>
      </c>
      <c r="C486" s="133">
        <v>1300</v>
      </c>
      <c r="D486" s="133" t="s">
        <v>194</v>
      </c>
      <c r="E486" s="133">
        <v>1231</v>
      </c>
      <c r="F486" s="133" t="s">
        <v>79</v>
      </c>
      <c r="G486" s="134">
        <v>10000</v>
      </c>
      <c r="H486" s="134">
        <v>10000</v>
      </c>
      <c r="I486" s="134">
        <v>10000</v>
      </c>
      <c r="J486" s="134">
        <v>10000</v>
      </c>
      <c r="K486" s="134">
        <v>10000</v>
      </c>
    </row>
    <row r="487" spans="1:11" ht="12.75">
      <c r="A487" s="133">
        <v>40</v>
      </c>
      <c r="B487" s="133" t="s">
        <v>192</v>
      </c>
      <c r="C487" s="133">
        <v>1300</v>
      </c>
      <c r="D487" s="133" t="s">
        <v>194</v>
      </c>
      <c r="E487" s="133">
        <v>1240</v>
      </c>
      <c r="F487" s="133" t="s">
        <v>17</v>
      </c>
      <c r="G487" s="134">
        <v>10000</v>
      </c>
      <c r="H487" s="134">
        <v>10000</v>
      </c>
      <c r="I487" s="134">
        <v>10000</v>
      </c>
      <c r="J487" s="134">
        <v>10000</v>
      </c>
      <c r="K487" s="134">
        <v>10000</v>
      </c>
    </row>
    <row r="488" spans="1:11" ht="12.75">
      <c r="A488" s="133">
        <v>40</v>
      </c>
      <c r="B488" s="133" t="s">
        <v>192</v>
      </c>
      <c r="C488" s="133">
        <v>1300</v>
      </c>
      <c r="D488" s="133" t="s">
        <v>194</v>
      </c>
      <c r="E488" s="133">
        <v>1250</v>
      </c>
      <c r="F488" s="133" t="s">
        <v>80</v>
      </c>
      <c r="G488" s="134">
        <v>20000</v>
      </c>
      <c r="H488" s="134">
        <v>20000</v>
      </c>
      <c r="I488" s="134">
        <v>20000</v>
      </c>
      <c r="J488" s="134">
        <v>20000</v>
      </c>
      <c r="K488" s="134">
        <v>20000</v>
      </c>
    </row>
    <row r="489" spans="1:11" ht="12.75">
      <c r="A489" s="133">
        <v>40</v>
      </c>
      <c r="B489" s="133" t="s">
        <v>192</v>
      </c>
      <c r="C489" s="133">
        <v>1300</v>
      </c>
      <c r="D489" s="133" t="s">
        <v>194</v>
      </c>
      <c r="E489" s="133">
        <v>1261</v>
      </c>
      <c r="F489" s="133" t="s">
        <v>81</v>
      </c>
      <c r="G489" s="134">
        <v>232800</v>
      </c>
      <c r="H489" s="134">
        <v>214033</v>
      </c>
      <c r="I489" s="134">
        <v>214033</v>
      </c>
      <c r="J489" s="134">
        <v>214033</v>
      </c>
      <c r="K489" s="134">
        <v>214033</v>
      </c>
    </row>
    <row r="490" spans="1:11" ht="12.75">
      <c r="A490" s="133">
        <v>40</v>
      </c>
      <c r="B490" s="133" t="s">
        <v>192</v>
      </c>
      <c r="C490" s="133">
        <v>1300</v>
      </c>
      <c r="D490" s="133" t="s">
        <v>194</v>
      </c>
      <c r="E490" s="133">
        <v>1262</v>
      </c>
      <c r="F490" s="133" t="s">
        <v>82</v>
      </c>
      <c r="G490" s="134">
        <v>210000</v>
      </c>
      <c r="H490" s="134">
        <v>222431</v>
      </c>
      <c r="I490" s="134">
        <v>222431</v>
      </c>
      <c r="J490" s="134">
        <v>222431</v>
      </c>
      <c r="K490" s="134">
        <v>222431</v>
      </c>
    </row>
    <row r="491" spans="1:11" ht="12.75">
      <c r="A491" s="133">
        <v>40</v>
      </c>
      <c r="B491" s="133" t="s">
        <v>192</v>
      </c>
      <c r="C491" s="133">
        <v>1300</v>
      </c>
      <c r="D491" s="133" t="s">
        <v>194</v>
      </c>
      <c r="E491" s="133">
        <v>1570</v>
      </c>
      <c r="F491" s="133" t="s">
        <v>114</v>
      </c>
      <c r="G491" s="134">
        <v>0</v>
      </c>
      <c r="H491" s="134">
        <v>0</v>
      </c>
      <c r="I491" s="134"/>
      <c r="J491" s="134"/>
      <c r="K491" s="134"/>
    </row>
    <row r="492" spans="1:11" ht="12.75">
      <c r="A492" s="133">
        <v>40</v>
      </c>
      <c r="B492" s="133" t="s">
        <v>192</v>
      </c>
      <c r="C492" s="133">
        <v>1300</v>
      </c>
      <c r="D492" s="133" t="s">
        <v>194</v>
      </c>
      <c r="E492" s="133">
        <v>1630</v>
      </c>
      <c r="F492" s="133" t="s">
        <v>96</v>
      </c>
      <c r="G492" s="134">
        <v>-198000</v>
      </c>
      <c r="H492" s="134">
        <v>-198000</v>
      </c>
      <c r="I492" s="134">
        <v>-198000</v>
      </c>
      <c r="J492" s="134">
        <v>-198000</v>
      </c>
      <c r="K492" s="134">
        <v>-198000</v>
      </c>
    </row>
    <row r="493" spans="1:11" ht="12.75">
      <c r="A493" s="133">
        <v>40</v>
      </c>
      <c r="B493" s="133" t="s">
        <v>192</v>
      </c>
      <c r="C493" s="133">
        <v>1300</v>
      </c>
      <c r="D493" s="133" t="s">
        <v>194</v>
      </c>
      <c r="E493" s="133">
        <v>1728</v>
      </c>
      <c r="F493" s="133" t="s">
        <v>115</v>
      </c>
      <c r="G493" s="134">
        <v>0</v>
      </c>
      <c r="H493" s="134">
        <v>0</v>
      </c>
      <c r="I493" s="134"/>
      <c r="J493" s="134"/>
      <c r="K493" s="134"/>
    </row>
    <row r="494" spans="1:11" ht="12.75">
      <c r="A494" s="133">
        <v>40</v>
      </c>
      <c r="B494" s="133" t="s">
        <v>192</v>
      </c>
      <c r="C494" s="133">
        <v>1900</v>
      </c>
      <c r="D494" s="133" t="s">
        <v>195</v>
      </c>
      <c r="E494" s="133">
        <v>1010</v>
      </c>
      <c r="F494" s="133" t="s">
        <v>18</v>
      </c>
      <c r="G494" s="134">
        <v>1017276</v>
      </c>
      <c r="H494" s="134">
        <v>1057000</v>
      </c>
      <c r="I494" s="134">
        <v>1057000</v>
      </c>
      <c r="J494" s="134">
        <v>1057000</v>
      </c>
      <c r="K494" s="134">
        <v>1057000</v>
      </c>
    </row>
    <row r="495" spans="1:11" ht="12.75">
      <c r="A495" s="133">
        <v>40</v>
      </c>
      <c r="B495" s="133" t="s">
        <v>192</v>
      </c>
      <c r="C495" s="133">
        <v>1900</v>
      </c>
      <c r="D495" s="133" t="s">
        <v>195</v>
      </c>
      <c r="E495" s="133">
        <v>1030</v>
      </c>
      <c r="F495" s="133" t="s">
        <v>84</v>
      </c>
      <c r="G495" s="134">
        <v>20000</v>
      </c>
      <c r="H495" s="134">
        <v>0</v>
      </c>
      <c r="I495" s="134">
        <v>0</v>
      </c>
      <c r="J495" s="134">
        <v>0</v>
      </c>
      <c r="K495" s="134">
        <v>0</v>
      </c>
    </row>
    <row r="496" spans="1:11" ht="12.75">
      <c r="A496" s="133">
        <v>40</v>
      </c>
      <c r="B496" s="133" t="s">
        <v>192</v>
      </c>
      <c r="C496" s="133">
        <v>1900</v>
      </c>
      <c r="D496" s="133" t="s">
        <v>195</v>
      </c>
      <c r="E496" s="133">
        <v>1040</v>
      </c>
      <c r="F496" s="133" t="s">
        <v>57</v>
      </c>
      <c r="G496" s="134">
        <v>20000</v>
      </c>
      <c r="H496" s="134">
        <v>34000</v>
      </c>
      <c r="I496" s="134">
        <v>34000</v>
      </c>
      <c r="J496" s="134">
        <v>34000</v>
      </c>
      <c r="K496" s="134">
        <v>34000</v>
      </c>
    </row>
    <row r="497" spans="1:11" ht="12.75">
      <c r="A497" s="133">
        <v>40</v>
      </c>
      <c r="B497" s="133" t="s">
        <v>192</v>
      </c>
      <c r="C497" s="133">
        <v>1900</v>
      </c>
      <c r="D497" s="133" t="s">
        <v>195</v>
      </c>
      <c r="E497" s="133">
        <v>1050</v>
      </c>
      <c r="F497" s="133" t="s">
        <v>14</v>
      </c>
      <c r="G497" s="134">
        <v>20000</v>
      </c>
      <c r="H497" s="134">
        <v>0</v>
      </c>
      <c r="I497" s="134">
        <v>0</v>
      </c>
      <c r="J497" s="134">
        <v>0</v>
      </c>
      <c r="K497" s="134">
        <v>0</v>
      </c>
    </row>
    <row r="498" spans="1:11" ht="12.75">
      <c r="A498" s="133">
        <v>40</v>
      </c>
      <c r="B498" s="133" t="s">
        <v>192</v>
      </c>
      <c r="C498" s="133">
        <v>1900</v>
      </c>
      <c r="D498" s="133" t="s">
        <v>195</v>
      </c>
      <c r="E498" s="133">
        <v>1090</v>
      </c>
      <c r="F498" s="133" t="s">
        <v>1</v>
      </c>
      <c r="G498" s="134">
        <v>134659</v>
      </c>
      <c r="H498" s="134">
        <v>157000</v>
      </c>
      <c r="I498" s="134">
        <v>157000</v>
      </c>
      <c r="J498" s="134">
        <v>157000</v>
      </c>
      <c r="K498" s="134">
        <v>157000</v>
      </c>
    </row>
    <row r="499" spans="1:11" ht="12.75">
      <c r="A499" s="133">
        <v>40</v>
      </c>
      <c r="B499" s="133" t="s">
        <v>192</v>
      </c>
      <c r="C499" s="133">
        <v>1900</v>
      </c>
      <c r="D499" s="133" t="s">
        <v>195</v>
      </c>
      <c r="E499" s="133">
        <v>1099</v>
      </c>
      <c r="F499" s="133" t="s">
        <v>2</v>
      </c>
      <c r="G499" s="134">
        <v>61809</v>
      </c>
      <c r="H499" s="134">
        <v>66000</v>
      </c>
      <c r="I499" s="134">
        <v>66000</v>
      </c>
      <c r="J499" s="134">
        <v>66000</v>
      </c>
      <c r="K499" s="134">
        <v>66000</v>
      </c>
    </row>
    <row r="500" spans="1:11" ht="12.75">
      <c r="A500" s="133">
        <v>40</v>
      </c>
      <c r="B500" s="133" t="s">
        <v>192</v>
      </c>
      <c r="C500" s="133">
        <v>1900</v>
      </c>
      <c r="D500" s="133" t="s">
        <v>195</v>
      </c>
      <c r="E500" s="133">
        <v>1120</v>
      </c>
      <c r="F500" s="133" t="s">
        <v>31</v>
      </c>
      <c r="G500" s="134">
        <v>10000</v>
      </c>
      <c r="H500" s="134">
        <v>10000</v>
      </c>
      <c r="I500" s="134">
        <v>10000</v>
      </c>
      <c r="J500" s="134">
        <v>10000</v>
      </c>
      <c r="K500" s="134">
        <v>10000</v>
      </c>
    </row>
    <row r="501" spans="1:11" ht="12.75">
      <c r="A501" s="133">
        <v>40</v>
      </c>
      <c r="B501" s="133" t="s">
        <v>192</v>
      </c>
      <c r="C501" s="133">
        <v>1900</v>
      </c>
      <c r="D501" s="133" t="s">
        <v>195</v>
      </c>
      <c r="E501" s="133">
        <v>1131</v>
      </c>
      <c r="F501" s="133" t="s">
        <v>19</v>
      </c>
      <c r="G501" s="134">
        <v>7000</v>
      </c>
      <c r="H501" s="134">
        <v>7000</v>
      </c>
      <c r="I501" s="134">
        <v>7000</v>
      </c>
      <c r="J501" s="134">
        <v>7000</v>
      </c>
      <c r="K501" s="134">
        <v>7000</v>
      </c>
    </row>
    <row r="502" spans="1:11" ht="12.75">
      <c r="A502" s="133">
        <v>40</v>
      </c>
      <c r="B502" s="133" t="s">
        <v>192</v>
      </c>
      <c r="C502" s="133">
        <v>1900</v>
      </c>
      <c r="D502" s="133" t="s">
        <v>195</v>
      </c>
      <c r="E502" s="133">
        <v>1140</v>
      </c>
      <c r="F502" s="133" t="s">
        <v>5</v>
      </c>
      <c r="G502" s="134">
        <v>1000</v>
      </c>
      <c r="H502" s="134">
        <v>1000</v>
      </c>
      <c r="I502" s="134">
        <v>1000</v>
      </c>
      <c r="J502" s="134">
        <v>1000</v>
      </c>
      <c r="K502" s="134">
        <v>1000</v>
      </c>
    </row>
    <row r="503" spans="1:11" ht="12.75">
      <c r="A503" s="133">
        <v>40</v>
      </c>
      <c r="B503" s="133" t="s">
        <v>192</v>
      </c>
      <c r="C503" s="133">
        <v>1900</v>
      </c>
      <c r="D503" s="133" t="s">
        <v>195</v>
      </c>
      <c r="E503" s="133">
        <v>1160</v>
      </c>
      <c r="F503" s="133" t="s">
        <v>8</v>
      </c>
      <c r="G503" s="134">
        <v>5000</v>
      </c>
      <c r="H503" s="134">
        <v>5000</v>
      </c>
      <c r="I503" s="134">
        <v>5000</v>
      </c>
      <c r="J503" s="134">
        <v>5000</v>
      </c>
      <c r="K503" s="134">
        <v>5000</v>
      </c>
    </row>
    <row r="504" spans="1:11" ht="12.75">
      <c r="A504" s="133">
        <v>40</v>
      </c>
      <c r="B504" s="133" t="s">
        <v>192</v>
      </c>
      <c r="C504" s="133">
        <v>1900</v>
      </c>
      <c r="D504" s="133" t="s">
        <v>195</v>
      </c>
      <c r="E504" s="133">
        <v>1170</v>
      </c>
      <c r="F504" s="133" t="s">
        <v>98</v>
      </c>
      <c r="G504" s="134">
        <v>30000</v>
      </c>
      <c r="H504" s="134">
        <v>30000</v>
      </c>
      <c r="I504" s="134">
        <v>30000</v>
      </c>
      <c r="J504" s="134">
        <v>30000</v>
      </c>
      <c r="K504" s="134">
        <v>30000</v>
      </c>
    </row>
    <row r="505" spans="1:11" ht="12.75">
      <c r="A505" s="133">
        <v>40</v>
      </c>
      <c r="B505" s="133" t="s">
        <v>192</v>
      </c>
      <c r="C505" s="133">
        <v>1900</v>
      </c>
      <c r="D505" s="133" t="s">
        <v>195</v>
      </c>
      <c r="E505" s="133">
        <v>1172</v>
      </c>
      <c r="F505" s="133" t="s">
        <v>9</v>
      </c>
      <c r="G505" s="134">
        <v>5000</v>
      </c>
      <c r="H505" s="134">
        <v>5000</v>
      </c>
      <c r="I505" s="134">
        <v>5000</v>
      </c>
      <c r="J505" s="134">
        <v>5000</v>
      </c>
      <c r="K505" s="134">
        <v>5000</v>
      </c>
    </row>
    <row r="506" spans="1:11" ht="12.75">
      <c r="A506" s="133">
        <v>40</v>
      </c>
      <c r="B506" s="133" t="s">
        <v>192</v>
      </c>
      <c r="C506" s="133">
        <v>1900</v>
      </c>
      <c r="D506" s="133" t="s">
        <v>195</v>
      </c>
      <c r="E506" s="133">
        <v>1175</v>
      </c>
      <c r="F506" s="133" t="s">
        <v>87</v>
      </c>
      <c r="G506" s="134">
        <v>1000</v>
      </c>
      <c r="H506" s="134">
        <v>1000</v>
      </c>
      <c r="I506" s="134">
        <v>1000</v>
      </c>
      <c r="J506" s="134">
        <v>1000</v>
      </c>
      <c r="K506" s="134">
        <v>1000</v>
      </c>
    </row>
    <row r="507" spans="1:11" ht="12.75">
      <c r="A507" s="133">
        <v>40</v>
      </c>
      <c r="B507" s="133" t="s">
        <v>192</v>
      </c>
      <c r="C507" s="133">
        <v>1900</v>
      </c>
      <c r="D507" s="133" t="s">
        <v>195</v>
      </c>
      <c r="E507" s="133">
        <v>1180</v>
      </c>
      <c r="F507" s="133" t="s">
        <v>63</v>
      </c>
      <c r="G507" s="134">
        <v>3000</v>
      </c>
      <c r="H507" s="134">
        <v>3000</v>
      </c>
      <c r="I507" s="134">
        <v>3000</v>
      </c>
      <c r="J507" s="134">
        <v>3000</v>
      </c>
      <c r="K507" s="134">
        <v>3000</v>
      </c>
    </row>
    <row r="508" spans="1:11" ht="12.75">
      <c r="A508" s="133">
        <v>40</v>
      </c>
      <c r="B508" s="133" t="s">
        <v>192</v>
      </c>
      <c r="C508" s="133">
        <v>1900</v>
      </c>
      <c r="D508" s="133" t="s">
        <v>195</v>
      </c>
      <c r="E508" s="133">
        <v>1200</v>
      </c>
      <c r="F508" s="133" t="s">
        <v>22</v>
      </c>
      <c r="G508" s="134">
        <v>5000</v>
      </c>
      <c r="H508" s="134">
        <v>5000</v>
      </c>
      <c r="I508" s="134">
        <v>5000</v>
      </c>
      <c r="J508" s="134">
        <v>5000</v>
      </c>
      <c r="K508" s="134">
        <v>5000</v>
      </c>
    </row>
    <row r="509" spans="1:11" ht="12.75">
      <c r="A509" s="133">
        <v>40</v>
      </c>
      <c r="B509" s="133" t="s">
        <v>192</v>
      </c>
      <c r="C509" s="133">
        <v>1900</v>
      </c>
      <c r="D509" s="133" t="s">
        <v>195</v>
      </c>
      <c r="E509" s="133">
        <v>1240</v>
      </c>
      <c r="F509" s="133" t="s">
        <v>17</v>
      </c>
      <c r="G509" s="134">
        <v>10000</v>
      </c>
      <c r="H509" s="134">
        <v>10000</v>
      </c>
      <c r="I509" s="134">
        <v>10000</v>
      </c>
      <c r="J509" s="134">
        <v>10000</v>
      </c>
      <c r="K509" s="134">
        <v>10000</v>
      </c>
    </row>
    <row r="510" spans="1:11" ht="12.75">
      <c r="A510" s="133">
        <v>40</v>
      </c>
      <c r="B510" s="133" t="s">
        <v>192</v>
      </c>
      <c r="C510" s="133">
        <v>1900</v>
      </c>
      <c r="D510" s="133" t="s">
        <v>195</v>
      </c>
      <c r="E510" s="133">
        <v>1250</v>
      </c>
      <c r="F510" s="133" t="s">
        <v>80</v>
      </c>
      <c r="G510" s="134">
        <v>5000</v>
      </c>
      <c r="H510" s="134">
        <v>5000</v>
      </c>
      <c r="I510" s="134">
        <v>5000</v>
      </c>
      <c r="J510" s="134">
        <v>5000</v>
      </c>
      <c r="K510" s="134">
        <v>5000</v>
      </c>
    </row>
    <row r="511" spans="1:11" ht="12.75">
      <c r="A511" s="133">
        <v>40</v>
      </c>
      <c r="B511" s="133" t="s">
        <v>192</v>
      </c>
      <c r="C511" s="133">
        <v>1900</v>
      </c>
      <c r="D511" s="133" t="s">
        <v>195</v>
      </c>
      <c r="E511" s="133">
        <v>1690</v>
      </c>
      <c r="F511" s="133" t="s">
        <v>83</v>
      </c>
      <c r="G511" s="134">
        <v>-1355744</v>
      </c>
      <c r="H511" s="134">
        <v>-1436000</v>
      </c>
      <c r="I511" s="134">
        <v>-1436000</v>
      </c>
      <c r="J511" s="134">
        <v>-1436000</v>
      </c>
      <c r="K511" s="134">
        <v>-1436000</v>
      </c>
    </row>
    <row r="512" spans="1:11" ht="12.75">
      <c r="A512" s="133">
        <v>40</v>
      </c>
      <c r="B512" s="133" t="s">
        <v>192</v>
      </c>
      <c r="C512" s="133">
        <v>1901</v>
      </c>
      <c r="D512" s="133" t="s">
        <v>196</v>
      </c>
      <c r="E512" s="133">
        <v>1010</v>
      </c>
      <c r="F512" s="133" t="s">
        <v>18</v>
      </c>
      <c r="G512" s="134">
        <v>1227865</v>
      </c>
      <c r="H512" s="134">
        <v>1005000</v>
      </c>
      <c r="I512" s="134">
        <v>1005000</v>
      </c>
      <c r="J512" s="134">
        <v>1005000</v>
      </c>
      <c r="K512" s="134">
        <v>1005000</v>
      </c>
    </row>
    <row r="513" spans="1:11" ht="12.75">
      <c r="A513" s="133">
        <v>40</v>
      </c>
      <c r="B513" s="133" t="s">
        <v>192</v>
      </c>
      <c r="C513" s="133">
        <v>1901</v>
      </c>
      <c r="D513" s="133" t="s">
        <v>196</v>
      </c>
      <c r="E513" s="133">
        <v>1020</v>
      </c>
      <c r="F513" s="133" t="s">
        <v>56</v>
      </c>
      <c r="G513" s="134">
        <v>100000</v>
      </c>
      <c r="H513" s="134">
        <v>100000</v>
      </c>
      <c r="I513" s="134">
        <v>100000</v>
      </c>
      <c r="J513" s="134">
        <v>100000</v>
      </c>
      <c r="K513" s="134">
        <v>100000</v>
      </c>
    </row>
    <row r="514" spans="1:11" ht="12.75">
      <c r="A514" s="133">
        <v>40</v>
      </c>
      <c r="B514" s="133" t="s">
        <v>192</v>
      </c>
      <c r="C514" s="133">
        <v>1901</v>
      </c>
      <c r="D514" s="133" t="s">
        <v>196</v>
      </c>
      <c r="E514" s="133">
        <v>1021</v>
      </c>
      <c r="F514" s="133" t="s">
        <v>104</v>
      </c>
      <c r="G514" s="134">
        <v>20000</v>
      </c>
      <c r="H514" s="134">
        <v>0</v>
      </c>
      <c r="I514" s="134">
        <v>0</v>
      </c>
      <c r="J514" s="134">
        <v>0</v>
      </c>
      <c r="K514" s="134">
        <v>0</v>
      </c>
    </row>
    <row r="515" spans="1:11" ht="12.75">
      <c r="A515" s="133">
        <v>40</v>
      </c>
      <c r="B515" s="133" t="s">
        <v>192</v>
      </c>
      <c r="C515" s="133">
        <v>1901</v>
      </c>
      <c r="D515" s="133" t="s">
        <v>196</v>
      </c>
      <c r="E515" s="133">
        <v>1090</v>
      </c>
      <c r="F515" s="133" t="s">
        <v>1</v>
      </c>
      <c r="G515" s="134">
        <v>168483</v>
      </c>
      <c r="H515" s="134">
        <v>183000</v>
      </c>
      <c r="I515" s="134">
        <v>183000</v>
      </c>
      <c r="J515" s="134">
        <v>183000</v>
      </c>
      <c r="K515" s="134">
        <v>183000</v>
      </c>
    </row>
    <row r="516" spans="1:11" ht="12.75">
      <c r="A516" s="133">
        <v>40</v>
      </c>
      <c r="B516" s="133" t="s">
        <v>192</v>
      </c>
      <c r="C516" s="133">
        <v>1901</v>
      </c>
      <c r="D516" s="133" t="s">
        <v>196</v>
      </c>
      <c r="E516" s="133">
        <v>1099</v>
      </c>
      <c r="F516" s="133" t="s">
        <v>2</v>
      </c>
      <c r="G516" s="134">
        <v>77334</v>
      </c>
      <c r="H516" s="134">
        <v>74000</v>
      </c>
      <c r="I516" s="134">
        <v>74000</v>
      </c>
      <c r="J516" s="134">
        <v>74000</v>
      </c>
      <c r="K516" s="134">
        <v>74000</v>
      </c>
    </row>
    <row r="517" spans="1:11" ht="12.75">
      <c r="A517" s="133">
        <v>40</v>
      </c>
      <c r="B517" s="133" t="s">
        <v>192</v>
      </c>
      <c r="C517" s="133">
        <v>1901</v>
      </c>
      <c r="D517" s="133" t="s">
        <v>196</v>
      </c>
      <c r="E517" s="133">
        <v>1150</v>
      </c>
      <c r="F517" s="133" t="s">
        <v>7</v>
      </c>
      <c r="G517" s="134">
        <v>5000</v>
      </c>
      <c r="H517" s="134">
        <v>5000</v>
      </c>
      <c r="I517" s="134">
        <v>5000</v>
      </c>
      <c r="J517" s="134">
        <v>5000</v>
      </c>
      <c r="K517" s="134">
        <v>5000</v>
      </c>
    </row>
    <row r="518" spans="1:11" ht="12.75">
      <c r="A518" s="133">
        <v>40</v>
      </c>
      <c r="B518" s="133" t="s">
        <v>192</v>
      </c>
      <c r="C518" s="133">
        <v>1901</v>
      </c>
      <c r="D518" s="133" t="s">
        <v>196</v>
      </c>
      <c r="E518" s="133">
        <v>1200</v>
      </c>
      <c r="F518" s="133" t="s">
        <v>22</v>
      </c>
      <c r="G518" s="134">
        <v>10000</v>
      </c>
      <c r="H518" s="134">
        <v>10000</v>
      </c>
      <c r="I518" s="134">
        <v>10000</v>
      </c>
      <c r="J518" s="134">
        <v>10000</v>
      </c>
      <c r="K518" s="134">
        <v>10000</v>
      </c>
    </row>
    <row r="519" spans="1:11" ht="12.75">
      <c r="A519" s="133">
        <v>40</v>
      </c>
      <c r="B519" s="133" t="s">
        <v>192</v>
      </c>
      <c r="C519" s="133">
        <v>1901</v>
      </c>
      <c r="D519" s="133" t="s">
        <v>196</v>
      </c>
      <c r="E519" s="133">
        <v>1690</v>
      </c>
      <c r="F519" s="133" t="s">
        <v>83</v>
      </c>
      <c r="G519" s="134">
        <v>-1608682</v>
      </c>
      <c r="H519" s="134">
        <v>-1609000</v>
      </c>
      <c r="I519" s="134">
        <v>-1609000</v>
      </c>
      <c r="J519" s="134">
        <v>-1609000</v>
      </c>
      <c r="K519" s="134">
        <v>-1609000</v>
      </c>
    </row>
    <row r="520" spans="1:11" ht="12.75">
      <c r="A520" s="133">
        <v>40</v>
      </c>
      <c r="B520" s="133" t="s">
        <v>192</v>
      </c>
      <c r="C520" s="133">
        <v>2210</v>
      </c>
      <c r="D520" s="133" t="s">
        <v>168</v>
      </c>
      <c r="E520" s="133">
        <v>1570</v>
      </c>
      <c r="F520" s="133" t="s">
        <v>114</v>
      </c>
      <c r="G520" s="134">
        <v>0</v>
      </c>
      <c r="H520" s="134">
        <v>0</v>
      </c>
      <c r="I520" s="134"/>
      <c r="J520" s="134"/>
      <c r="K520" s="134"/>
    </row>
    <row r="521" spans="1:11" ht="12.75">
      <c r="A521" s="133">
        <v>40</v>
      </c>
      <c r="B521" s="133" t="s">
        <v>192</v>
      </c>
      <c r="C521" s="133">
        <v>2210</v>
      </c>
      <c r="D521" s="133" t="s">
        <v>168</v>
      </c>
      <c r="E521" s="133">
        <v>1728</v>
      </c>
      <c r="F521" s="133" t="s">
        <v>115</v>
      </c>
      <c r="G521" s="134">
        <v>0</v>
      </c>
      <c r="H521" s="134">
        <v>0</v>
      </c>
      <c r="I521" s="134"/>
      <c r="J521" s="134"/>
      <c r="K521" s="134"/>
    </row>
    <row r="522" spans="1:11" ht="12.75">
      <c r="A522" s="133">
        <v>40</v>
      </c>
      <c r="B522" s="133" t="s">
        <v>192</v>
      </c>
      <c r="C522" s="133">
        <v>2220</v>
      </c>
      <c r="D522" s="133" t="s">
        <v>164</v>
      </c>
      <c r="E522" s="133">
        <v>1570</v>
      </c>
      <c r="F522" s="133" t="s">
        <v>114</v>
      </c>
      <c r="G522" s="134">
        <v>0</v>
      </c>
      <c r="H522" s="134">
        <v>0</v>
      </c>
      <c r="I522" s="134"/>
      <c r="J522" s="134"/>
      <c r="K522" s="134"/>
    </row>
    <row r="523" spans="1:11" ht="12.75">
      <c r="A523" s="133">
        <v>40</v>
      </c>
      <c r="B523" s="133" t="s">
        <v>192</v>
      </c>
      <c r="C523" s="133">
        <v>2220</v>
      </c>
      <c r="D523" s="133" t="s">
        <v>164</v>
      </c>
      <c r="E523" s="133">
        <v>1728</v>
      </c>
      <c r="F523" s="133" t="s">
        <v>115</v>
      </c>
      <c r="G523" s="134">
        <v>0</v>
      </c>
      <c r="H523" s="134">
        <v>0</v>
      </c>
      <c r="I523" s="134"/>
      <c r="J523" s="134"/>
      <c r="K523" s="134"/>
    </row>
    <row r="524" spans="1:11" ht="12.75">
      <c r="A524" s="133">
        <v>40</v>
      </c>
      <c r="B524" s="133" t="s">
        <v>192</v>
      </c>
      <c r="C524" s="133">
        <v>2533</v>
      </c>
      <c r="D524" s="133" t="s">
        <v>188</v>
      </c>
      <c r="E524" s="133">
        <v>1570</v>
      </c>
      <c r="F524" s="133" t="s">
        <v>114</v>
      </c>
      <c r="G524" s="134">
        <v>0</v>
      </c>
      <c r="H524" s="134">
        <v>0</v>
      </c>
      <c r="I524" s="134"/>
      <c r="J524" s="134"/>
      <c r="K524" s="134"/>
    </row>
    <row r="525" spans="1:11" ht="12.75">
      <c r="A525" s="133">
        <v>40</v>
      </c>
      <c r="B525" s="133" t="s">
        <v>192</v>
      </c>
      <c r="C525" s="133">
        <v>2533</v>
      </c>
      <c r="D525" s="133" t="s">
        <v>188</v>
      </c>
      <c r="E525" s="133">
        <v>1728</v>
      </c>
      <c r="F525" s="133" t="s">
        <v>115</v>
      </c>
      <c r="G525" s="134">
        <v>0</v>
      </c>
      <c r="H525" s="134">
        <v>0</v>
      </c>
      <c r="I525" s="134"/>
      <c r="J525" s="134"/>
      <c r="K525" s="134"/>
    </row>
    <row r="526" spans="1:11" ht="12.75">
      <c r="A526" s="133">
        <v>40</v>
      </c>
      <c r="B526" s="133" t="s">
        <v>192</v>
      </c>
      <c r="C526" s="133">
        <v>2650</v>
      </c>
      <c r="D526" s="133" t="s">
        <v>197</v>
      </c>
      <c r="E526" s="133">
        <v>1120</v>
      </c>
      <c r="F526" s="133" t="s">
        <v>31</v>
      </c>
      <c r="G526" s="134">
        <v>20000</v>
      </c>
      <c r="H526" s="134">
        <v>20000</v>
      </c>
      <c r="I526" s="134">
        <v>20000</v>
      </c>
      <c r="J526" s="134">
        <v>20000</v>
      </c>
      <c r="K526" s="134">
        <v>20000</v>
      </c>
    </row>
    <row r="527" spans="1:11" ht="12.75">
      <c r="A527" s="133">
        <v>40</v>
      </c>
      <c r="B527" s="133" t="s">
        <v>192</v>
      </c>
      <c r="C527" s="133">
        <v>2650</v>
      </c>
      <c r="D527" s="133" t="s">
        <v>197</v>
      </c>
      <c r="E527" s="133">
        <v>1180</v>
      </c>
      <c r="F527" s="133" t="s">
        <v>63</v>
      </c>
      <c r="G527" s="134">
        <v>30000</v>
      </c>
      <c r="H527" s="134">
        <v>30000</v>
      </c>
      <c r="I527" s="134">
        <v>30000</v>
      </c>
      <c r="J527" s="134">
        <v>30000</v>
      </c>
      <c r="K527" s="134">
        <v>30000</v>
      </c>
    </row>
    <row r="528" spans="1:11" ht="12.75">
      <c r="A528" s="133">
        <v>40</v>
      </c>
      <c r="B528" s="133" t="s">
        <v>192</v>
      </c>
      <c r="C528" s="133">
        <v>2650</v>
      </c>
      <c r="D528" s="133" t="s">
        <v>197</v>
      </c>
      <c r="E528" s="133">
        <v>1185</v>
      </c>
      <c r="F528" s="133" t="s">
        <v>29</v>
      </c>
      <c r="G528" s="134">
        <v>30000</v>
      </c>
      <c r="H528" s="134">
        <v>30000</v>
      </c>
      <c r="I528" s="134">
        <v>30000</v>
      </c>
      <c r="J528" s="134">
        <v>30000</v>
      </c>
      <c r="K528" s="134">
        <v>30000</v>
      </c>
    </row>
    <row r="529" spans="1:11" ht="12.75">
      <c r="A529" s="133">
        <v>40</v>
      </c>
      <c r="B529" s="133" t="s">
        <v>192</v>
      </c>
      <c r="C529" s="133">
        <v>2650</v>
      </c>
      <c r="D529" s="133" t="s">
        <v>197</v>
      </c>
      <c r="E529" s="133">
        <v>1190</v>
      </c>
      <c r="F529" s="133" t="s">
        <v>96</v>
      </c>
      <c r="G529" s="134">
        <v>142000</v>
      </c>
      <c r="H529" s="134">
        <v>142000</v>
      </c>
      <c r="I529" s="134">
        <v>142000</v>
      </c>
      <c r="J529" s="134">
        <v>142000</v>
      </c>
      <c r="K529" s="134">
        <v>142000</v>
      </c>
    </row>
    <row r="530" spans="1:11" ht="12.75">
      <c r="A530" s="133">
        <v>40</v>
      </c>
      <c r="B530" s="133" t="s">
        <v>192</v>
      </c>
      <c r="C530" s="133">
        <v>2650</v>
      </c>
      <c r="D530" s="133" t="s">
        <v>197</v>
      </c>
      <c r="E530" s="133">
        <v>1196</v>
      </c>
      <c r="F530" s="133" t="s">
        <v>77</v>
      </c>
      <c r="G530" s="134">
        <v>125000</v>
      </c>
      <c r="H530" s="134">
        <v>125000</v>
      </c>
      <c r="I530" s="134">
        <v>125000</v>
      </c>
      <c r="J530" s="134">
        <v>125000</v>
      </c>
      <c r="K530" s="134">
        <v>125000</v>
      </c>
    </row>
    <row r="531" spans="1:11" ht="12.75">
      <c r="A531" s="133">
        <v>40</v>
      </c>
      <c r="B531" s="133" t="s">
        <v>192</v>
      </c>
      <c r="C531" s="133">
        <v>2650</v>
      </c>
      <c r="D531" s="133" t="s">
        <v>197</v>
      </c>
      <c r="E531" s="133">
        <v>1200</v>
      </c>
      <c r="F531" s="133" t="s">
        <v>22</v>
      </c>
      <c r="G531" s="134">
        <v>10000</v>
      </c>
      <c r="H531" s="134">
        <v>10000</v>
      </c>
      <c r="I531" s="134">
        <v>10000</v>
      </c>
      <c r="J531" s="134">
        <v>10000</v>
      </c>
      <c r="K531" s="134">
        <v>10000</v>
      </c>
    </row>
    <row r="532" spans="1:11" ht="12.75">
      <c r="A532" s="133">
        <v>40</v>
      </c>
      <c r="B532" s="133" t="s">
        <v>192</v>
      </c>
      <c r="C532" s="133">
        <v>2650</v>
      </c>
      <c r="D532" s="133" t="s">
        <v>197</v>
      </c>
      <c r="E532" s="133">
        <v>1230</v>
      </c>
      <c r="F532" s="133" t="s">
        <v>78</v>
      </c>
      <c r="G532" s="134">
        <v>25000</v>
      </c>
      <c r="H532" s="134">
        <v>25000</v>
      </c>
      <c r="I532" s="134">
        <v>25000</v>
      </c>
      <c r="J532" s="134">
        <v>25000</v>
      </c>
      <c r="K532" s="134">
        <v>25000</v>
      </c>
    </row>
    <row r="533" spans="1:11" ht="12.75">
      <c r="A533" s="133">
        <v>40</v>
      </c>
      <c r="B533" s="133" t="s">
        <v>192</v>
      </c>
      <c r="C533" s="133">
        <v>2650</v>
      </c>
      <c r="D533" s="133" t="s">
        <v>197</v>
      </c>
      <c r="E533" s="133">
        <v>1231</v>
      </c>
      <c r="F533" s="133" t="s">
        <v>79</v>
      </c>
      <c r="G533" s="134">
        <v>10000</v>
      </c>
      <c r="H533" s="134">
        <v>10000</v>
      </c>
      <c r="I533" s="134">
        <v>10000</v>
      </c>
      <c r="J533" s="134">
        <v>10000</v>
      </c>
      <c r="K533" s="134">
        <v>10000</v>
      </c>
    </row>
    <row r="534" spans="1:11" ht="12.75">
      <c r="A534" s="133">
        <v>40</v>
      </c>
      <c r="B534" s="133" t="s">
        <v>192</v>
      </c>
      <c r="C534" s="133">
        <v>2650</v>
      </c>
      <c r="D534" s="133" t="s">
        <v>197</v>
      </c>
      <c r="E534" s="133">
        <v>1240</v>
      </c>
      <c r="F534" s="133" t="s">
        <v>17</v>
      </c>
      <c r="G534" s="134">
        <v>15000</v>
      </c>
      <c r="H534" s="134">
        <v>15000</v>
      </c>
      <c r="I534" s="134">
        <v>15000</v>
      </c>
      <c r="J534" s="134">
        <v>15000</v>
      </c>
      <c r="K534" s="134">
        <v>15000</v>
      </c>
    </row>
    <row r="535" spans="1:11" ht="12.75">
      <c r="A535" s="133">
        <v>40</v>
      </c>
      <c r="B535" s="133" t="s">
        <v>192</v>
      </c>
      <c r="C535" s="133">
        <v>2650</v>
      </c>
      <c r="D535" s="133" t="s">
        <v>197</v>
      </c>
      <c r="E535" s="133">
        <v>1250</v>
      </c>
      <c r="F535" s="133" t="s">
        <v>80</v>
      </c>
      <c r="G535" s="134">
        <v>25000</v>
      </c>
      <c r="H535" s="134">
        <v>25000</v>
      </c>
      <c r="I535" s="134">
        <v>25000</v>
      </c>
      <c r="J535" s="134">
        <v>25000</v>
      </c>
      <c r="K535" s="134">
        <v>25000</v>
      </c>
    </row>
    <row r="536" spans="1:11" ht="12.75">
      <c r="A536" s="133">
        <v>40</v>
      </c>
      <c r="B536" s="133" t="s">
        <v>192</v>
      </c>
      <c r="C536" s="133">
        <v>2650</v>
      </c>
      <c r="D536" s="133" t="s">
        <v>197</v>
      </c>
      <c r="E536" s="133">
        <v>1262</v>
      </c>
      <c r="F536" s="133" t="s">
        <v>82</v>
      </c>
      <c r="G536" s="134">
        <v>140000</v>
      </c>
      <c r="H536" s="134">
        <v>148288</v>
      </c>
      <c r="I536" s="134">
        <v>148288</v>
      </c>
      <c r="J536" s="134">
        <v>148288</v>
      </c>
      <c r="K536" s="134">
        <v>148288</v>
      </c>
    </row>
    <row r="537" spans="1:11" ht="12.75">
      <c r="A537" s="133">
        <v>40</v>
      </c>
      <c r="B537" s="133" t="s">
        <v>192</v>
      </c>
      <c r="C537" s="133">
        <v>2650</v>
      </c>
      <c r="D537" s="133" t="s">
        <v>197</v>
      </c>
      <c r="E537" s="133">
        <v>1630</v>
      </c>
      <c r="F537" s="133" t="s">
        <v>96</v>
      </c>
      <c r="G537" s="134">
        <v>-974375</v>
      </c>
      <c r="H537" s="134">
        <v>-974375</v>
      </c>
      <c r="I537" s="134">
        <v>-974375</v>
      </c>
      <c r="J537" s="134">
        <v>-974375</v>
      </c>
      <c r="K537" s="134">
        <v>-974375</v>
      </c>
    </row>
    <row r="538" spans="1:11" ht="12.75">
      <c r="A538" s="133">
        <v>40</v>
      </c>
      <c r="B538" s="133" t="s">
        <v>192</v>
      </c>
      <c r="C538" s="133">
        <v>3030</v>
      </c>
      <c r="D538" s="133" t="s">
        <v>198</v>
      </c>
      <c r="E538" s="133">
        <v>1103</v>
      </c>
      <c r="F538" s="133" t="s">
        <v>116</v>
      </c>
      <c r="G538" s="134">
        <v>5000</v>
      </c>
      <c r="H538" s="134">
        <v>5000</v>
      </c>
      <c r="I538" s="134">
        <v>5000</v>
      </c>
      <c r="J538" s="134">
        <v>5000</v>
      </c>
      <c r="K538" s="134">
        <v>5000</v>
      </c>
    </row>
    <row r="539" spans="1:11" ht="12.75">
      <c r="A539" s="133">
        <v>40</v>
      </c>
      <c r="B539" s="133" t="s">
        <v>192</v>
      </c>
      <c r="C539" s="133">
        <v>3030</v>
      </c>
      <c r="D539" s="133" t="s">
        <v>198</v>
      </c>
      <c r="E539" s="133">
        <v>1195</v>
      </c>
      <c r="F539" s="133" t="s">
        <v>21</v>
      </c>
      <c r="G539" s="134">
        <v>10000</v>
      </c>
      <c r="H539" s="134">
        <v>10000</v>
      </c>
      <c r="I539" s="134">
        <v>10000</v>
      </c>
      <c r="J539" s="134">
        <v>10000</v>
      </c>
      <c r="K539" s="134">
        <v>10000</v>
      </c>
    </row>
    <row r="540" spans="1:11" ht="12.75">
      <c r="A540" s="133">
        <v>40</v>
      </c>
      <c r="B540" s="133" t="s">
        <v>192</v>
      </c>
      <c r="C540" s="133">
        <v>3030</v>
      </c>
      <c r="D540" s="133" t="s">
        <v>198</v>
      </c>
      <c r="E540" s="133">
        <v>1240</v>
      </c>
      <c r="F540" s="133" t="s">
        <v>17</v>
      </c>
      <c r="G540" s="134">
        <v>20000</v>
      </c>
      <c r="H540" s="134">
        <v>20000</v>
      </c>
      <c r="I540" s="134">
        <v>20000</v>
      </c>
      <c r="J540" s="134">
        <v>20000</v>
      </c>
      <c r="K540" s="134">
        <v>20000</v>
      </c>
    </row>
    <row r="541" spans="1:11" ht="12.75">
      <c r="A541" s="133">
        <v>40</v>
      </c>
      <c r="B541" s="133" t="s">
        <v>192</v>
      </c>
      <c r="C541" s="133">
        <v>3030</v>
      </c>
      <c r="D541" s="133" t="s">
        <v>198</v>
      </c>
      <c r="E541" s="133">
        <v>1270</v>
      </c>
      <c r="F541" s="133" t="s">
        <v>24</v>
      </c>
      <c r="G541" s="134">
        <v>80000</v>
      </c>
      <c r="H541" s="134">
        <v>80000</v>
      </c>
      <c r="I541" s="134">
        <v>80000</v>
      </c>
      <c r="J541" s="134">
        <v>80000</v>
      </c>
      <c r="K541" s="134">
        <v>80000</v>
      </c>
    </row>
    <row r="542" spans="1:11" ht="12.75">
      <c r="A542" s="133">
        <v>40</v>
      </c>
      <c r="B542" s="133" t="s">
        <v>192</v>
      </c>
      <c r="C542" s="133">
        <v>3030</v>
      </c>
      <c r="D542" s="133" t="s">
        <v>198</v>
      </c>
      <c r="E542" s="133">
        <v>1622</v>
      </c>
      <c r="F542" s="133" t="s">
        <v>117</v>
      </c>
      <c r="G542" s="134">
        <v>-115000</v>
      </c>
      <c r="H542" s="134">
        <v>-115000</v>
      </c>
      <c r="I542" s="134">
        <v>-115000</v>
      </c>
      <c r="J542" s="134">
        <v>-115000</v>
      </c>
      <c r="K542" s="134">
        <v>-115000</v>
      </c>
    </row>
    <row r="543" spans="1:11" ht="12.75">
      <c r="A543" s="133">
        <v>40</v>
      </c>
      <c r="B543" s="133" t="s">
        <v>192</v>
      </c>
      <c r="C543" s="133">
        <v>3253</v>
      </c>
      <c r="D543" s="133" t="s">
        <v>199</v>
      </c>
      <c r="E543" s="133">
        <v>1450</v>
      </c>
      <c r="F543" s="133" t="s">
        <v>118</v>
      </c>
      <c r="G543" s="134">
        <v>24000</v>
      </c>
      <c r="H543" s="134">
        <v>24000</v>
      </c>
      <c r="I543" s="134">
        <v>24000</v>
      </c>
      <c r="J543" s="134">
        <v>24000</v>
      </c>
      <c r="K543" s="134">
        <v>24000</v>
      </c>
    </row>
    <row r="544" spans="1:11" ht="12.75">
      <c r="A544" s="133">
        <v>40</v>
      </c>
      <c r="B544" s="133" t="s">
        <v>192</v>
      </c>
      <c r="C544" s="133">
        <v>3300</v>
      </c>
      <c r="D544" s="133" t="s">
        <v>200</v>
      </c>
      <c r="E544" s="133">
        <v>1170</v>
      </c>
      <c r="F544" s="133" t="s">
        <v>98</v>
      </c>
      <c r="G544" s="134">
        <v>5000</v>
      </c>
      <c r="H544" s="134">
        <v>5000</v>
      </c>
      <c r="I544" s="134">
        <v>5000</v>
      </c>
      <c r="J544" s="134">
        <v>5000</v>
      </c>
      <c r="K544" s="134">
        <v>5000</v>
      </c>
    </row>
    <row r="545" spans="1:11" ht="12.75">
      <c r="A545" s="133">
        <v>40</v>
      </c>
      <c r="B545" s="133" t="s">
        <v>192</v>
      </c>
      <c r="C545" s="133">
        <v>3300</v>
      </c>
      <c r="D545" s="133" t="s">
        <v>200</v>
      </c>
      <c r="E545" s="133">
        <v>1180</v>
      </c>
      <c r="F545" s="133" t="s">
        <v>63</v>
      </c>
      <c r="G545" s="134">
        <v>20000</v>
      </c>
      <c r="H545" s="134">
        <v>20000</v>
      </c>
      <c r="I545" s="134">
        <v>20000</v>
      </c>
      <c r="J545" s="134">
        <v>20000</v>
      </c>
      <c r="K545" s="134">
        <v>20000</v>
      </c>
    </row>
    <row r="546" spans="1:11" ht="12.75">
      <c r="A546" s="133">
        <v>40</v>
      </c>
      <c r="B546" s="133" t="s">
        <v>192</v>
      </c>
      <c r="C546" s="133">
        <v>3300</v>
      </c>
      <c r="D546" s="133" t="s">
        <v>200</v>
      </c>
      <c r="E546" s="133">
        <v>1231</v>
      </c>
      <c r="F546" s="133" t="s">
        <v>79</v>
      </c>
      <c r="G546" s="134">
        <v>30000</v>
      </c>
      <c r="H546" s="134">
        <v>30000</v>
      </c>
      <c r="I546" s="134">
        <v>30000</v>
      </c>
      <c r="J546" s="134">
        <v>30000</v>
      </c>
      <c r="K546" s="134">
        <v>30000</v>
      </c>
    </row>
    <row r="547" spans="1:11" ht="12.75">
      <c r="A547" s="133">
        <v>40</v>
      </c>
      <c r="B547" s="133" t="s">
        <v>192</v>
      </c>
      <c r="C547" s="133">
        <v>3300</v>
      </c>
      <c r="D547" s="133" t="s">
        <v>200</v>
      </c>
      <c r="E547" s="133">
        <v>1240</v>
      </c>
      <c r="F547" s="133" t="s">
        <v>17</v>
      </c>
      <c r="G547" s="134">
        <v>10000</v>
      </c>
      <c r="H547" s="134">
        <v>10000</v>
      </c>
      <c r="I547" s="134">
        <v>10000</v>
      </c>
      <c r="J547" s="134">
        <v>10000</v>
      </c>
      <c r="K547" s="134">
        <v>10000</v>
      </c>
    </row>
    <row r="548" spans="1:11" ht="12.75">
      <c r="A548" s="133">
        <v>40</v>
      </c>
      <c r="B548" s="133" t="s">
        <v>192</v>
      </c>
      <c r="C548" s="133">
        <v>3300</v>
      </c>
      <c r="D548" s="133" t="s">
        <v>200</v>
      </c>
      <c r="E548" s="133">
        <v>1250</v>
      </c>
      <c r="F548" s="133" t="s">
        <v>80</v>
      </c>
      <c r="G548" s="134">
        <v>30000</v>
      </c>
      <c r="H548" s="134">
        <v>30000</v>
      </c>
      <c r="I548" s="134">
        <v>30000</v>
      </c>
      <c r="J548" s="134">
        <v>30000</v>
      </c>
      <c r="K548" s="134">
        <v>30000</v>
      </c>
    </row>
    <row r="549" spans="1:11" ht="12.75">
      <c r="A549" s="133">
        <v>40</v>
      </c>
      <c r="B549" s="133" t="s">
        <v>192</v>
      </c>
      <c r="C549" s="133">
        <v>3300</v>
      </c>
      <c r="D549" s="133" t="s">
        <v>200</v>
      </c>
      <c r="E549" s="133">
        <v>1262</v>
      </c>
      <c r="F549" s="133" t="s">
        <v>82</v>
      </c>
      <c r="G549" s="134">
        <v>45744</v>
      </c>
      <c r="H549" s="134">
        <v>48452</v>
      </c>
      <c r="I549" s="134">
        <v>48452</v>
      </c>
      <c r="J549" s="134">
        <v>48452</v>
      </c>
      <c r="K549" s="134">
        <v>48452</v>
      </c>
    </row>
    <row r="550" spans="1:11" ht="12.75">
      <c r="A550" s="133">
        <v>40</v>
      </c>
      <c r="B550" s="133" t="s">
        <v>192</v>
      </c>
      <c r="C550" s="133">
        <v>3300</v>
      </c>
      <c r="D550" s="133" t="s">
        <v>200</v>
      </c>
      <c r="E550" s="133">
        <v>1270</v>
      </c>
      <c r="F550" s="133" t="s">
        <v>24</v>
      </c>
      <c r="G550" s="134">
        <v>15000</v>
      </c>
      <c r="H550" s="134">
        <v>15000</v>
      </c>
      <c r="I550" s="134">
        <v>15000</v>
      </c>
      <c r="J550" s="134">
        <v>15000</v>
      </c>
      <c r="K550" s="134">
        <v>15000</v>
      </c>
    </row>
    <row r="551" spans="1:11" ht="12.75">
      <c r="A551" s="133">
        <v>40</v>
      </c>
      <c r="B551" s="133" t="s">
        <v>192</v>
      </c>
      <c r="C551" s="133">
        <v>3300</v>
      </c>
      <c r="D551" s="133" t="s">
        <v>200</v>
      </c>
      <c r="E551" s="133">
        <v>1624</v>
      </c>
      <c r="F551" s="133" t="s">
        <v>100</v>
      </c>
      <c r="G551" s="134">
        <v>-600000</v>
      </c>
      <c r="H551" s="134">
        <v>-1160000</v>
      </c>
      <c r="I551" s="134">
        <v>-1160000</v>
      </c>
      <c r="J551" s="134">
        <v>-1600000</v>
      </c>
      <c r="K551" s="134">
        <v>-1600000</v>
      </c>
    </row>
    <row r="552" spans="1:11" ht="12.75">
      <c r="A552" s="133">
        <v>40</v>
      </c>
      <c r="B552" s="133" t="s">
        <v>192</v>
      </c>
      <c r="C552" s="133">
        <v>3300</v>
      </c>
      <c r="D552" s="133" t="s">
        <v>200</v>
      </c>
      <c r="E552" s="133">
        <v>1626</v>
      </c>
      <c r="F552" s="133" t="s">
        <v>108</v>
      </c>
      <c r="G552" s="134">
        <v>-10000</v>
      </c>
      <c r="H552" s="134">
        <v>-10000</v>
      </c>
      <c r="I552" s="134">
        <v>-10000</v>
      </c>
      <c r="J552" s="134">
        <v>-10000</v>
      </c>
      <c r="K552" s="134">
        <v>-10000</v>
      </c>
    </row>
    <row r="553" spans="1:11" ht="12.75">
      <c r="A553" s="133">
        <v>40</v>
      </c>
      <c r="B553" s="133" t="s">
        <v>192</v>
      </c>
      <c r="C553" s="133">
        <v>3330</v>
      </c>
      <c r="D553" s="133" t="s">
        <v>201</v>
      </c>
      <c r="E553" s="133">
        <v>1170</v>
      </c>
      <c r="F553" s="133" t="s">
        <v>98</v>
      </c>
      <c r="G553" s="134">
        <v>30000</v>
      </c>
      <c r="H553" s="134">
        <v>30000</v>
      </c>
      <c r="I553" s="134">
        <v>30000</v>
      </c>
      <c r="J553" s="134">
        <v>30000</v>
      </c>
      <c r="K553" s="134">
        <v>30000</v>
      </c>
    </row>
    <row r="554" spans="1:11" ht="12.75">
      <c r="A554" s="133">
        <v>40</v>
      </c>
      <c r="B554" s="133" t="s">
        <v>192</v>
      </c>
      <c r="C554" s="133">
        <v>3330</v>
      </c>
      <c r="D554" s="133" t="s">
        <v>201</v>
      </c>
      <c r="E554" s="133">
        <v>1231</v>
      </c>
      <c r="F554" s="133" t="s">
        <v>79</v>
      </c>
      <c r="G554" s="134">
        <v>80000</v>
      </c>
      <c r="H554" s="134">
        <v>80000</v>
      </c>
      <c r="I554" s="134">
        <v>80000</v>
      </c>
      <c r="J554" s="134">
        <v>80000</v>
      </c>
      <c r="K554" s="134">
        <v>80000</v>
      </c>
    </row>
    <row r="555" spans="1:11" ht="12.75">
      <c r="A555" s="133">
        <v>40</v>
      </c>
      <c r="B555" s="133" t="s">
        <v>192</v>
      </c>
      <c r="C555" s="133">
        <v>3330</v>
      </c>
      <c r="D555" s="133" t="s">
        <v>201</v>
      </c>
      <c r="E555" s="133">
        <v>1240</v>
      </c>
      <c r="F555" s="133" t="s">
        <v>17</v>
      </c>
      <c r="G555" s="134">
        <v>160000</v>
      </c>
      <c r="H555" s="134">
        <v>160000</v>
      </c>
      <c r="I555" s="134">
        <v>160000</v>
      </c>
      <c r="J555" s="134">
        <v>160000</v>
      </c>
      <c r="K555" s="134">
        <v>160000</v>
      </c>
    </row>
    <row r="556" spans="1:11" ht="12.75">
      <c r="A556" s="133">
        <v>40</v>
      </c>
      <c r="B556" s="133" t="s">
        <v>192</v>
      </c>
      <c r="C556" s="133">
        <v>3330</v>
      </c>
      <c r="D556" s="133" t="s">
        <v>201</v>
      </c>
      <c r="E556" s="133">
        <v>1251</v>
      </c>
      <c r="F556" s="133" t="s">
        <v>119</v>
      </c>
      <c r="G556" s="134">
        <v>10000</v>
      </c>
      <c r="H556" s="134">
        <v>10000</v>
      </c>
      <c r="I556" s="134">
        <v>10000</v>
      </c>
      <c r="J556" s="134">
        <v>10000</v>
      </c>
      <c r="K556" s="134">
        <v>10000</v>
      </c>
    </row>
    <row r="557" spans="1:11" ht="12.75">
      <c r="A557" s="133">
        <v>40</v>
      </c>
      <c r="B557" s="133" t="s">
        <v>192</v>
      </c>
      <c r="C557" s="133">
        <v>3330</v>
      </c>
      <c r="D557" s="133" t="s">
        <v>201</v>
      </c>
      <c r="E557" s="133">
        <v>1262</v>
      </c>
      <c r="F557" s="133" t="s">
        <v>82</v>
      </c>
      <c r="G557" s="134">
        <v>70000</v>
      </c>
      <c r="H557" s="134">
        <v>74144</v>
      </c>
      <c r="I557" s="134">
        <v>74144</v>
      </c>
      <c r="J557" s="134">
        <v>74144</v>
      </c>
      <c r="K557" s="134">
        <v>74144</v>
      </c>
    </row>
    <row r="558" spans="1:11" ht="12.75">
      <c r="A558" s="133">
        <v>40</v>
      </c>
      <c r="B558" s="133" t="s">
        <v>192</v>
      </c>
      <c r="C558" s="133">
        <v>3330</v>
      </c>
      <c r="D558" s="133" t="s">
        <v>201</v>
      </c>
      <c r="E558" s="133">
        <v>1290</v>
      </c>
      <c r="F558" s="133" t="s">
        <v>67</v>
      </c>
      <c r="G558" s="134">
        <v>15000</v>
      </c>
      <c r="H558" s="134">
        <v>15000</v>
      </c>
      <c r="I558" s="134">
        <v>15000</v>
      </c>
      <c r="J558" s="134">
        <v>15000</v>
      </c>
      <c r="K558" s="134">
        <v>15000</v>
      </c>
    </row>
    <row r="559" spans="1:11" ht="12.75">
      <c r="A559" s="133">
        <v>40</v>
      </c>
      <c r="B559" s="133" t="s">
        <v>192</v>
      </c>
      <c r="C559" s="133">
        <v>3331</v>
      </c>
      <c r="D559" s="133" t="s">
        <v>202</v>
      </c>
      <c r="E559" s="133">
        <v>1170</v>
      </c>
      <c r="F559" s="133" t="s">
        <v>98</v>
      </c>
      <c r="G559" s="134">
        <v>35000</v>
      </c>
      <c r="H559" s="134">
        <v>35000</v>
      </c>
      <c r="I559" s="134">
        <v>35000</v>
      </c>
      <c r="J559" s="134">
        <v>35000</v>
      </c>
      <c r="K559" s="134">
        <v>35000</v>
      </c>
    </row>
    <row r="560" spans="1:11" ht="12.75">
      <c r="A560" s="133">
        <v>40</v>
      </c>
      <c r="B560" s="133" t="s">
        <v>192</v>
      </c>
      <c r="C560" s="133">
        <v>3331</v>
      </c>
      <c r="D560" s="133" t="s">
        <v>202</v>
      </c>
      <c r="E560" s="133">
        <v>1231</v>
      </c>
      <c r="F560" s="133" t="s">
        <v>79</v>
      </c>
      <c r="G560" s="134">
        <v>240000</v>
      </c>
      <c r="H560" s="134">
        <v>240000</v>
      </c>
      <c r="I560" s="134">
        <v>240000</v>
      </c>
      <c r="J560" s="134">
        <v>240000</v>
      </c>
      <c r="K560" s="134">
        <v>240000</v>
      </c>
    </row>
    <row r="561" spans="1:11" ht="12.75">
      <c r="A561" s="133">
        <v>40</v>
      </c>
      <c r="B561" s="133" t="s">
        <v>192</v>
      </c>
      <c r="C561" s="133">
        <v>3331</v>
      </c>
      <c r="D561" s="133" t="s">
        <v>202</v>
      </c>
      <c r="E561" s="133">
        <v>1240</v>
      </c>
      <c r="F561" s="133" t="s">
        <v>17</v>
      </c>
      <c r="G561" s="134">
        <v>90000</v>
      </c>
      <c r="H561" s="134">
        <v>90000</v>
      </c>
      <c r="I561" s="134">
        <v>90000</v>
      </c>
      <c r="J561" s="134">
        <v>90000</v>
      </c>
      <c r="K561" s="134">
        <v>90000</v>
      </c>
    </row>
    <row r="562" spans="1:11" ht="12.75">
      <c r="A562" s="133">
        <v>40</v>
      </c>
      <c r="B562" s="133" t="s">
        <v>192</v>
      </c>
      <c r="C562" s="133">
        <v>3331</v>
      </c>
      <c r="D562" s="133" t="s">
        <v>202</v>
      </c>
      <c r="E562" s="133">
        <v>1250</v>
      </c>
      <c r="F562" s="133" t="s">
        <v>80</v>
      </c>
      <c r="G562" s="134">
        <v>45000</v>
      </c>
      <c r="H562" s="134">
        <v>45000</v>
      </c>
      <c r="I562" s="134">
        <v>45000</v>
      </c>
      <c r="J562" s="134">
        <v>45000</v>
      </c>
      <c r="K562" s="134">
        <v>45000</v>
      </c>
    </row>
    <row r="563" spans="1:11" ht="12.75">
      <c r="A563" s="133">
        <v>40</v>
      </c>
      <c r="B563" s="133" t="s">
        <v>192</v>
      </c>
      <c r="C563" s="133">
        <v>3331</v>
      </c>
      <c r="D563" s="133" t="s">
        <v>202</v>
      </c>
      <c r="E563" s="133">
        <v>1262</v>
      </c>
      <c r="F563" s="133" t="s">
        <v>82</v>
      </c>
      <c r="G563" s="134">
        <v>70000</v>
      </c>
      <c r="H563" s="134">
        <v>74144</v>
      </c>
      <c r="I563" s="134">
        <v>74144</v>
      </c>
      <c r="J563" s="134">
        <v>74144</v>
      </c>
      <c r="K563" s="134">
        <v>74144</v>
      </c>
    </row>
    <row r="564" spans="1:11" ht="12.75">
      <c r="A564" s="133">
        <v>40</v>
      </c>
      <c r="B564" s="133" t="s">
        <v>192</v>
      </c>
      <c r="C564" s="133">
        <v>3331</v>
      </c>
      <c r="D564" s="133" t="s">
        <v>202</v>
      </c>
      <c r="E564" s="133">
        <v>1290</v>
      </c>
      <c r="F564" s="133" t="s">
        <v>67</v>
      </c>
      <c r="G564" s="134">
        <v>15000</v>
      </c>
      <c r="H564" s="134">
        <v>15000</v>
      </c>
      <c r="I564" s="134">
        <v>15000</v>
      </c>
      <c r="J564" s="134">
        <v>15000</v>
      </c>
      <c r="K564" s="134">
        <v>15000</v>
      </c>
    </row>
    <row r="565" spans="1:11" ht="12.75">
      <c r="A565" s="133">
        <v>40</v>
      </c>
      <c r="B565" s="133" t="s">
        <v>192</v>
      </c>
      <c r="C565" s="133">
        <v>3331</v>
      </c>
      <c r="D565" s="133" t="s">
        <v>202</v>
      </c>
      <c r="E565" s="133">
        <v>1730</v>
      </c>
      <c r="F565" s="133" t="s">
        <v>72</v>
      </c>
      <c r="G565" s="134">
        <v>-495000</v>
      </c>
      <c r="H565" s="134">
        <v>-495000</v>
      </c>
      <c r="I565" s="134">
        <v>-495000</v>
      </c>
      <c r="J565" s="134">
        <v>-495000</v>
      </c>
      <c r="K565" s="134">
        <v>-495000</v>
      </c>
    </row>
    <row r="566" spans="1:11" ht="12.75">
      <c r="A566" s="133">
        <v>40</v>
      </c>
      <c r="B566" s="133" t="s">
        <v>192</v>
      </c>
      <c r="C566" s="133">
        <v>3341</v>
      </c>
      <c r="D566" s="133" t="s">
        <v>203</v>
      </c>
      <c r="E566" s="133">
        <v>1180</v>
      </c>
      <c r="F566" s="133" t="s">
        <v>63</v>
      </c>
      <c r="G566" s="134">
        <v>125000</v>
      </c>
      <c r="H566" s="134">
        <v>125000</v>
      </c>
      <c r="I566" s="134">
        <v>125000</v>
      </c>
      <c r="J566" s="134">
        <v>125000</v>
      </c>
      <c r="K566" s="134">
        <v>125000</v>
      </c>
    </row>
    <row r="567" spans="1:11" ht="12.75">
      <c r="A567" s="133">
        <v>40</v>
      </c>
      <c r="B567" s="133" t="s">
        <v>192</v>
      </c>
      <c r="C567" s="133">
        <v>3341</v>
      </c>
      <c r="D567" s="133" t="s">
        <v>203</v>
      </c>
      <c r="E567" s="133">
        <v>1231</v>
      </c>
      <c r="F567" s="133" t="s">
        <v>79</v>
      </c>
      <c r="G567" s="134">
        <v>50000</v>
      </c>
      <c r="H567" s="134">
        <v>50000</v>
      </c>
      <c r="I567" s="134">
        <v>50000</v>
      </c>
      <c r="J567" s="134">
        <v>50000</v>
      </c>
      <c r="K567" s="134">
        <v>50000</v>
      </c>
    </row>
    <row r="568" spans="1:11" ht="12.75">
      <c r="A568" s="133">
        <v>40</v>
      </c>
      <c r="B568" s="133" t="s">
        <v>192</v>
      </c>
      <c r="C568" s="133">
        <v>3341</v>
      </c>
      <c r="D568" s="133" t="s">
        <v>203</v>
      </c>
      <c r="E568" s="133">
        <v>1251</v>
      </c>
      <c r="F568" s="133" t="s">
        <v>119</v>
      </c>
      <c r="G568" s="134">
        <v>50000</v>
      </c>
      <c r="H568" s="134">
        <v>50000</v>
      </c>
      <c r="I568" s="134">
        <v>50000</v>
      </c>
      <c r="J568" s="134">
        <v>50000</v>
      </c>
      <c r="K568" s="134">
        <v>50000</v>
      </c>
    </row>
    <row r="569" spans="1:11" ht="12.75">
      <c r="A569" s="133">
        <v>40</v>
      </c>
      <c r="B569" s="133" t="s">
        <v>192</v>
      </c>
      <c r="C569" s="133">
        <v>3350</v>
      </c>
      <c r="D569" s="133" t="s">
        <v>204</v>
      </c>
      <c r="E569" s="133">
        <v>1120</v>
      </c>
      <c r="F569" s="133" t="s">
        <v>31</v>
      </c>
      <c r="G569" s="134">
        <v>10000</v>
      </c>
      <c r="H569" s="134">
        <v>10000</v>
      </c>
      <c r="I569" s="134">
        <v>10000</v>
      </c>
      <c r="J569" s="134">
        <v>10000</v>
      </c>
      <c r="K569" s="134">
        <v>10000</v>
      </c>
    </row>
    <row r="570" spans="1:11" ht="12.75">
      <c r="A570" s="133">
        <v>40</v>
      </c>
      <c r="B570" s="133" t="s">
        <v>192</v>
      </c>
      <c r="C570" s="133">
        <v>3380</v>
      </c>
      <c r="D570" s="133" t="s">
        <v>205</v>
      </c>
      <c r="E570" s="133">
        <v>1230</v>
      </c>
      <c r="F570" s="133" t="s">
        <v>78</v>
      </c>
      <c r="G570" s="134">
        <v>10000</v>
      </c>
      <c r="H570" s="134">
        <v>10000</v>
      </c>
      <c r="I570" s="134">
        <v>10000</v>
      </c>
      <c r="J570" s="134">
        <v>10000</v>
      </c>
      <c r="K570" s="134">
        <v>10000</v>
      </c>
    </row>
    <row r="571" spans="1:11" ht="12.75">
      <c r="A571" s="133">
        <v>40</v>
      </c>
      <c r="B571" s="133" t="s">
        <v>192</v>
      </c>
      <c r="C571" s="133">
        <v>3380</v>
      </c>
      <c r="D571" s="133" t="s">
        <v>205</v>
      </c>
      <c r="E571" s="133">
        <v>1240</v>
      </c>
      <c r="F571" s="133" t="s">
        <v>17</v>
      </c>
      <c r="G571" s="134">
        <v>20000</v>
      </c>
      <c r="H571" s="134">
        <v>20000</v>
      </c>
      <c r="I571" s="134">
        <v>20000</v>
      </c>
      <c r="J571" s="134">
        <v>20000</v>
      </c>
      <c r="K571" s="134">
        <v>20000</v>
      </c>
    </row>
    <row r="572" spans="1:11" ht="12.75">
      <c r="A572" s="133">
        <v>40</v>
      </c>
      <c r="B572" s="133" t="s">
        <v>192</v>
      </c>
      <c r="C572" s="133">
        <v>3380</v>
      </c>
      <c r="D572" s="133" t="s">
        <v>205</v>
      </c>
      <c r="E572" s="133">
        <v>1370</v>
      </c>
      <c r="F572" s="133" t="s">
        <v>11</v>
      </c>
      <c r="G572" s="134">
        <v>60000</v>
      </c>
      <c r="H572" s="134">
        <v>60000</v>
      </c>
      <c r="I572" s="134">
        <v>60000</v>
      </c>
      <c r="J572" s="134">
        <v>60000</v>
      </c>
      <c r="K572" s="134">
        <v>60000</v>
      </c>
    </row>
    <row r="573" spans="1:11" ht="12.75">
      <c r="A573" s="133">
        <v>40</v>
      </c>
      <c r="B573" s="133" t="s">
        <v>192</v>
      </c>
      <c r="C573" s="133">
        <v>3380</v>
      </c>
      <c r="D573" s="133" t="s">
        <v>205</v>
      </c>
      <c r="E573" s="133">
        <v>1640</v>
      </c>
      <c r="F573" s="133" t="s">
        <v>120</v>
      </c>
      <c r="G573" s="134">
        <v>-60000</v>
      </c>
      <c r="H573" s="134">
        <v>-60000</v>
      </c>
      <c r="I573" s="134">
        <v>-60000</v>
      </c>
      <c r="J573" s="134">
        <v>-60000</v>
      </c>
      <c r="K573" s="134">
        <v>-60000</v>
      </c>
    </row>
    <row r="574" spans="1:11" ht="12.75">
      <c r="A574" s="133">
        <v>40</v>
      </c>
      <c r="B574" s="133" t="s">
        <v>192</v>
      </c>
      <c r="C574" s="133">
        <v>3390</v>
      </c>
      <c r="D574" s="133" t="s">
        <v>206</v>
      </c>
      <c r="E574" s="133">
        <v>1010</v>
      </c>
      <c r="F574" s="133" t="s">
        <v>18</v>
      </c>
      <c r="G574" s="134">
        <v>250000</v>
      </c>
      <c r="H574" s="134">
        <v>250000</v>
      </c>
      <c r="I574" s="134">
        <v>250000</v>
      </c>
      <c r="J574" s="134">
        <v>250000</v>
      </c>
      <c r="K574" s="134">
        <v>250000</v>
      </c>
    </row>
    <row r="575" spans="1:11" ht="12.75">
      <c r="A575" s="133">
        <v>40</v>
      </c>
      <c r="B575" s="133" t="s">
        <v>192</v>
      </c>
      <c r="C575" s="133">
        <v>3390</v>
      </c>
      <c r="D575" s="133" t="s">
        <v>206</v>
      </c>
      <c r="E575" s="133">
        <v>1099</v>
      </c>
      <c r="F575" s="133" t="s">
        <v>2</v>
      </c>
      <c r="G575" s="134">
        <v>5000</v>
      </c>
      <c r="H575" s="134">
        <v>5000</v>
      </c>
      <c r="I575" s="134">
        <v>5000</v>
      </c>
      <c r="J575" s="134">
        <v>5000</v>
      </c>
      <c r="K575" s="134">
        <v>5000</v>
      </c>
    </row>
    <row r="576" spans="1:11" ht="12.75">
      <c r="A576" s="133">
        <v>40</v>
      </c>
      <c r="B576" s="133" t="s">
        <v>192</v>
      </c>
      <c r="C576" s="133">
        <v>3390</v>
      </c>
      <c r="D576" s="133" t="s">
        <v>206</v>
      </c>
      <c r="E576" s="133">
        <v>1115</v>
      </c>
      <c r="F576" s="133" t="s">
        <v>4</v>
      </c>
      <c r="G576" s="134">
        <v>1000</v>
      </c>
      <c r="H576" s="134">
        <v>1000</v>
      </c>
      <c r="I576" s="134">
        <v>1000</v>
      </c>
      <c r="J576" s="134">
        <v>1000</v>
      </c>
      <c r="K576" s="134">
        <v>1000</v>
      </c>
    </row>
    <row r="577" spans="1:11" ht="12.75">
      <c r="A577" s="133">
        <v>40</v>
      </c>
      <c r="B577" s="133" t="s">
        <v>192</v>
      </c>
      <c r="C577" s="133">
        <v>3390</v>
      </c>
      <c r="D577" s="133" t="s">
        <v>206</v>
      </c>
      <c r="E577" s="133">
        <v>1120</v>
      </c>
      <c r="F577" s="133" t="s">
        <v>31</v>
      </c>
      <c r="G577" s="134">
        <v>1000</v>
      </c>
      <c r="H577" s="134">
        <v>1000</v>
      </c>
      <c r="I577" s="134">
        <v>1000</v>
      </c>
      <c r="J577" s="134">
        <v>1000</v>
      </c>
      <c r="K577" s="134">
        <v>1000</v>
      </c>
    </row>
    <row r="578" spans="1:11" ht="12.75">
      <c r="A578" s="133">
        <v>40</v>
      </c>
      <c r="B578" s="133" t="s">
        <v>192</v>
      </c>
      <c r="C578" s="133">
        <v>3390</v>
      </c>
      <c r="D578" s="133" t="s">
        <v>206</v>
      </c>
      <c r="E578" s="133">
        <v>1131</v>
      </c>
      <c r="F578" s="133" t="s">
        <v>19</v>
      </c>
      <c r="G578" s="134">
        <v>10000</v>
      </c>
      <c r="H578" s="134">
        <v>10000</v>
      </c>
      <c r="I578" s="134">
        <v>10000</v>
      </c>
      <c r="J578" s="134">
        <v>10000</v>
      </c>
      <c r="K578" s="134">
        <v>10000</v>
      </c>
    </row>
    <row r="579" spans="1:11" ht="12.75">
      <c r="A579" s="133">
        <v>40</v>
      </c>
      <c r="B579" s="133" t="s">
        <v>192</v>
      </c>
      <c r="C579" s="133">
        <v>3390</v>
      </c>
      <c r="D579" s="133" t="s">
        <v>206</v>
      </c>
      <c r="E579" s="133">
        <v>1150</v>
      </c>
      <c r="F579" s="133" t="s">
        <v>7</v>
      </c>
      <c r="G579" s="134">
        <v>300000</v>
      </c>
      <c r="H579" s="134">
        <v>300000</v>
      </c>
      <c r="I579" s="134">
        <v>300000</v>
      </c>
      <c r="J579" s="134">
        <v>300000</v>
      </c>
      <c r="K579" s="134">
        <v>300000</v>
      </c>
    </row>
    <row r="580" spans="1:11" ht="12.75">
      <c r="A580" s="133">
        <v>40</v>
      </c>
      <c r="B580" s="133" t="s">
        <v>192</v>
      </c>
      <c r="C580" s="133">
        <v>3390</v>
      </c>
      <c r="D580" s="133" t="s">
        <v>206</v>
      </c>
      <c r="E580" s="133">
        <v>1172</v>
      </c>
      <c r="F580" s="133" t="s">
        <v>9</v>
      </c>
      <c r="G580" s="134">
        <v>4000</v>
      </c>
      <c r="H580" s="134">
        <v>4000</v>
      </c>
      <c r="I580" s="134">
        <v>4000</v>
      </c>
      <c r="J580" s="134">
        <v>4000</v>
      </c>
      <c r="K580" s="134">
        <v>4000</v>
      </c>
    </row>
    <row r="581" spans="1:11" ht="12.75">
      <c r="A581" s="133">
        <v>40</v>
      </c>
      <c r="B581" s="133" t="s">
        <v>192</v>
      </c>
      <c r="C581" s="133">
        <v>3390</v>
      </c>
      <c r="D581" s="133" t="s">
        <v>206</v>
      </c>
      <c r="E581" s="133">
        <v>1180</v>
      </c>
      <c r="F581" s="133" t="s">
        <v>63</v>
      </c>
      <c r="G581" s="134">
        <v>15000</v>
      </c>
      <c r="H581" s="134">
        <v>15000</v>
      </c>
      <c r="I581" s="134">
        <v>15000</v>
      </c>
      <c r="J581" s="134">
        <v>15000</v>
      </c>
      <c r="K581" s="134">
        <v>15000</v>
      </c>
    </row>
    <row r="582" spans="1:11" ht="12.75">
      <c r="A582" s="133">
        <v>40</v>
      </c>
      <c r="B582" s="133" t="s">
        <v>192</v>
      </c>
      <c r="C582" s="133">
        <v>3390</v>
      </c>
      <c r="D582" s="133" t="s">
        <v>206</v>
      </c>
      <c r="E582" s="133">
        <v>1195</v>
      </c>
      <c r="F582" s="133" t="s">
        <v>21</v>
      </c>
      <c r="G582" s="134">
        <v>3000</v>
      </c>
      <c r="H582" s="134">
        <v>3000</v>
      </c>
      <c r="I582" s="134">
        <v>3000</v>
      </c>
      <c r="J582" s="134">
        <v>3000</v>
      </c>
      <c r="K582" s="134">
        <v>3000</v>
      </c>
    </row>
    <row r="583" spans="1:11" ht="12.75">
      <c r="A583" s="133">
        <v>40</v>
      </c>
      <c r="B583" s="133" t="s">
        <v>192</v>
      </c>
      <c r="C583" s="133">
        <v>3390</v>
      </c>
      <c r="D583" s="133" t="s">
        <v>206</v>
      </c>
      <c r="E583" s="133">
        <v>1200</v>
      </c>
      <c r="F583" s="133" t="s">
        <v>22</v>
      </c>
      <c r="G583" s="134">
        <v>20000</v>
      </c>
      <c r="H583" s="134">
        <v>20000</v>
      </c>
      <c r="I583" s="134">
        <v>20000</v>
      </c>
      <c r="J583" s="134">
        <v>20000</v>
      </c>
      <c r="K583" s="134">
        <v>20000</v>
      </c>
    </row>
    <row r="584" spans="1:11" ht="12.75">
      <c r="A584" s="133">
        <v>40</v>
      </c>
      <c r="B584" s="133" t="s">
        <v>192</v>
      </c>
      <c r="C584" s="133">
        <v>3390</v>
      </c>
      <c r="D584" s="133" t="s">
        <v>206</v>
      </c>
      <c r="E584" s="133">
        <v>1201</v>
      </c>
      <c r="F584" s="133" t="s">
        <v>64</v>
      </c>
      <c r="G584" s="134">
        <v>6000</v>
      </c>
      <c r="H584" s="134">
        <v>6000</v>
      </c>
      <c r="I584" s="134">
        <v>6000</v>
      </c>
      <c r="J584" s="134">
        <v>6000</v>
      </c>
      <c r="K584" s="134">
        <v>6000</v>
      </c>
    </row>
    <row r="585" spans="1:11" ht="12.75">
      <c r="A585" s="133">
        <v>40</v>
      </c>
      <c r="B585" s="133" t="s">
        <v>192</v>
      </c>
      <c r="C585" s="133">
        <v>3390</v>
      </c>
      <c r="D585" s="133" t="s">
        <v>206</v>
      </c>
      <c r="E585" s="133">
        <v>1240</v>
      </c>
      <c r="F585" s="133" t="s">
        <v>17</v>
      </c>
      <c r="G585" s="134">
        <v>60000</v>
      </c>
      <c r="H585" s="134">
        <v>60000</v>
      </c>
      <c r="I585" s="134">
        <v>60000</v>
      </c>
      <c r="J585" s="134">
        <v>60000</v>
      </c>
      <c r="K585" s="134">
        <v>60000</v>
      </c>
    </row>
    <row r="586" spans="1:11" ht="12.75">
      <c r="A586" s="133">
        <v>40</v>
      </c>
      <c r="B586" s="133" t="s">
        <v>192</v>
      </c>
      <c r="C586" s="133">
        <v>3390</v>
      </c>
      <c r="D586" s="133" t="s">
        <v>206</v>
      </c>
      <c r="E586" s="133">
        <v>1262</v>
      </c>
      <c r="F586" s="133" t="s">
        <v>82</v>
      </c>
      <c r="G586" s="134"/>
      <c r="H586" s="134">
        <v>47664</v>
      </c>
      <c r="I586" s="134">
        <v>47664</v>
      </c>
      <c r="J586" s="134">
        <v>47664</v>
      </c>
      <c r="K586" s="134">
        <v>47664</v>
      </c>
    </row>
    <row r="587" spans="1:11" ht="12.75">
      <c r="A587" s="133">
        <v>40</v>
      </c>
      <c r="B587" s="133" t="s">
        <v>192</v>
      </c>
      <c r="C587" s="133">
        <v>3390</v>
      </c>
      <c r="D587" s="133" t="s">
        <v>206</v>
      </c>
      <c r="E587" s="133">
        <v>1290</v>
      </c>
      <c r="F587" s="133" t="s">
        <v>67</v>
      </c>
      <c r="G587" s="134">
        <v>50000</v>
      </c>
      <c r="H587" s="134">
        <v>50000</v>
      </c>
      <c r="I587" s="134">
        <v>50000</v>
      </c>
      <c r="J587" s="134">
        <v>50000</v>
      </c>
      <c r="K587" s="134">
        <v>50000</v>
      </c>
    </row>
    <row r="588" spans="1:11" ht="12.75">
      <c r="A588" s="133">
        <v>40</v>
      </c>
      <c r="B588" s="133" t="s">
        <v>192</v>
      </c>
      <c r="C588" s="133">
        <v>3390</v>
      </c>
      <c r="D588" s="133" t="s">
        <v>206</v>
      </c>
      <c r="E588" s="133">
        <v>1350</v>
      </c>
      <c r="F588" s="133" t="s">
        <v>13</v>
      </c>
      <c r="G588" s="134"/>
      <c r="H588" s="134">
        <v>300000</v>
      </c>
      <c r="I588" s="134">
        <v>300000</v>
      </c>
      <c r="J588" s="134">
        <v>300000</v>
      </c>
      <c r="K588" s="134">
        <v>300000</v>
      </c>
    </row>
    <row r="589" spans="1:11" ht="12.75">
      <c r="A589" s="133">
        <v>40</v>
      </c>
      <c r="B589" s="133" t="s">
        <v>192</v>
      </c>
      <c r="C589" s="133">
        <v>3390</v>
      </c>
      <c r="D589" s="133" t="s">
        <v>206</v>
      </c>
      <c r="E589" s="133">
        <v>1570</v>
      </c>
      <c r="F589" s="133" t="s">
        <v>114</v>
      </c>
      <c r="G589" s="134">
        <v>0</v>
      </c>
      <c r="H589" s="134">
        <v>0</v>
      </c>
      <c r="I589" s="134"/>
      <c r="J589" s="134"/>
      <c r="K589" s="134"/>
    </row>
    <row r="590" spans="1:11" ht="12.75">
      <c r="A590" s="133">
        <v>40</v>
      </c>
      <c r="B590" s="133" t="s">
        <v>192</v>
      </c>
      <c r="C590" s="133">
        <v>3390</v>
      </c>
      <c r="D590" s="133" t="s">
        <v>206</v>
      </c>
      <c r="E590" s="133">
        <v>1700</v>
      </c>
      <c r="F590" s="133" t="s">
        <v>25</v>
      </c>
      <c r="G590" s="134">
        <v>-300000</v>
      </c>
      <c r="H590" s="134">
        <v>-300000</v>
      </c>
      <c r="I590" s="134">
        <v>-300000</v>
      </c>
      <c r="J590" s="134">
        <v>-300000</v>
      </c>
      <c r="K590" s="134">
        <v>-300000</v>
      </c>
    </row>
    <row r="591" spans="1:11" ht="12.75">
      <c r="A591" s="133">
        <v>40</v>
      </c>
      <c r="B591" s="133" t="s">
        <v>192</v>
      </c>
      <c r="C591" s="133">
        <v>3390</v>
      </c>
      <c r="D591" s="133" t="s">
        <v>206</v>
      </c>
      <c r="E591" s="133">
        <v>1728</v>
      </c>
      <c r="F591" s="133" t="s">
        <v>115</v>
      </c>
      <c r="G591" s="134">
        <v>0</v>
      </c>
      <c r="H591" s="134">
        <v>0</v>
      </c>
      <c r="I591" s="134"/>
      <c r="J591" s="134"/>
      <c r="K591" s="134"/>
    </row>
    <row r="592" spans="1:11" ht="12.75">
      <c r="A592" s="133">
        <v>40</v>
      </c>
      <c r="B592" s="133" t="s">
        <v>192</v>
      </c>
      <c r="C592" s="133">
        <v>3391</v>
      </c>
      <c r="D592" s="133" t="s">
        <v>207</v>
      </c>
      <c r="E592" s="133">
        <v>1160</v>
      </c>
      <c r="F592" s="133" t="s">
        <v>8</v>
      </c>
      <c r="G592" s="134">
        <v>1000</v>
      </c>
      <c r="H592" s="134">
        <v>1000</v>
      </c>
      <c r="I592" s="134">
        <v>1000</v>
      </c>
      <c r="J592" s="134">
        <v>1000</v>
      </c>
      <c r="K592" s="134">
        <v>1000</v>
      </c>
    </row>
    <row r="593" spans="1:11" ht="12.75">
      <c r="A593" s="133">
        <v>40</v>
      </c>
      <c r="B593" s="133" t="s">
        <v>192</v>
      </c>
      <c r="C593" s="133">
        <v>3391</v>
      </c>
      <c r="D593" s="133" t="s">
        <v>207</v>
      </c>
      <c r="E593" s="133">
        <v>1172</v>
      </c>
      <c r="F593" s="133" t="s">
        <v>9</v>
      </c>
      <c r="G593" s="134">
        <v>5000</v>
      </c>
      <c r="H593" s="134">
        <v>5000</v>
      </c>
      <c r="I593" s="134">
        <v>5000</v>
      </c>
      <c r="J593" s="134">
        <v>5000</v>
      </c>
      <c r="K593" s="134">
        <v>5000</v>
      </c>
    </row>
    <row r="594" spans="1:11" ht="12.75">
      <c r="A594" s="133">
        <v>40</v>
      </c>
      <c r="B594" s="133" t="s">
        <v>192</v>
      </c>
      <c r="C594" s="133">
        <v>3391</v>
      </c>
      <c r="D594" s="133" t="s">
        <v>207</v>
      </c>
      <c r="E594" s="133">
        <v>1370</v>
      </c>
      <c r="F594" s="133" t="s">
        <v>11</v>
      </c>
      <c r="G594" s="134">
        <v>9000</v>
      </c>
      <c r="H594" s="134">
        <v>9000</v>
      </c>
      <c r="I594" s="134">
        <v>9000</v>
      </c>
      <c r="J594" s="134">
        <v>9000</v>
      </c>
      <c r="K594" s="134">
        <v>9000</v>
      </c>
    </row>
    <row r="595" spans="1:11" ht="12.75">
      <c r="A595" s="133">
        <v>40</v>
      </c>
      <c r="B595" s="133" t="s">
        <v>192</v>
      </c>
      <c r="C595" s="133">
        <v>3400</v>
      </c>
      <c r="D595" s="133" t="s">
        <v>208</v>
      </c>
      <c r="E595" s="133">
        <v>1010</v>
      </c>
      <c r="F595" s="133" t="s">
        <v>18</v>
      </c>
      <c r="G595" s="134">
        <v>270191</v>
      </c>
      <c r="H595" s="134">
        <v>183000</v>
      </c>
      <c r="I595" s="134">
        <v>183000</v>
      </c>
      <c r="J595" s="134">
        <v>183000</v>
      </c>
      <c r="K595" s="134">
        <v>183000</v>
      </c>
    </row>
    <row r="596" spans="1:11" ht="12.75">
      <c r="A596" s="133">
        <v>40</v>
      </c>
      <c r="B596" s="133" t="s">
        <v>192</v>
      </c>
      <c r="C596" s="133">
        <v>3400</v>
      </c>
      <c r="D596" s="133" t="s">
        <v>208</v>
      </c>
      <c r="E596" s="133">
        <v>1040</v>
      </c>
      <c r="F596" s="133" t="s">
        <v>57</v>
      </c>
      <c r="G596" s="134">
        <v>0</v>
      </c>
      <c r="H596" s="134">
        <v>15000</v>
      </c>
      <c r="I596" s="134">
        <v>15000</v>
      </c>
      <c r="J596" s="134">
        <v>15000</v>
      </c>
      <c r="K596" s="134">
        <v>15000</v>
      </c>
    </row>
    <row r="597" spans="1:11" ht="12.75">
      <c r="A597" s="133">
        <v>40</v>
      </c>
      <c r="B597" s="133" t="s">
        <v>192</v>
      </c>
      <c r="C597" s="133">
        <v>3400</v>
      </c>
      <c r="D597" s="133" t="s">
        <v>208</v>
      </c>
      <c r="E597" s="133">
        <v>1090</v>
      </c>
      <c r="F597" s="133" t="s">
        <v>1</v>
      </c>
      <c r="G597" s="134">
        <v>33774</v>
      </c>
      <c r="H597" s="134">
        <v>27000</v>
      </c>
      <c r="I597" s="134">
        <v>27000</v>
      </c>
      <c r="J597" s="134">
        <v>27000</v>
      </c>
      <c r="K597" s="134">
        <v>27000</v>
      </c>
    </row>
    <row r="598" spans="1:11" ht="12.75">
      <c r="A598" s="133">
        <v>40</v>
      </c>
      <c r="B598" s="133" t="s">
        <v>192</v>
      </c>
      <c r="C598" s="133">
        <v>3400</v>
      </c>
      <c r="D598" s="133" t="s">
        <v>208</v>
      </c>
      <c r="E598" s="133">
        <v>1099</v>
      </c>
      <c r="F598" s="133" t="s">
        <v>2</v>
      </c>
      <c r="G598" s="134">
        <v>15502</v>
      </c>
      <c r="H598" s="134">
        <v>11000</v>
      </c>
      <c r="I598" s="134">
        <v>11000</v>
      </c>
      <c r="J598" s="134">
        <v>11000</v>
      </c>
      <c r="K598" s="134">
        <v>11000</v>
      </c>
    </row>
    <row r="599" spans="1:11" ht="12.75">
      <c r="A599" s="133">
        <v>40</v>
      </c>
      <c r="B599" s="133" t="s">
        <v>192</v>
      </c>
      <c r="C599" s="133">
        <v>3400</v>
      </c>
      <c r="D599" s="133" t="s">
        <v>208</v>
      </c>
      <c r="E599" s="133">
        <v>1100</v>
      </c>
      <c r="F599" s="133" t="s">
        <v>15</v>
      </c>
      <c r="G599" s="134">
        <v>1000</v>
      </c>
      <c r="H599" s="134">
        <v>1000</v>
      </c>
      <c r="I599" s="134">
        <v>1000</v>
      </c>
      <c r="J599" s="134">
        <v>1000</v>
      </c>
      <c r="K599" s="134">
        <v>1000</v>
      </c>
    </row>
    <row r="600" spans="1:11" ht="12.75">
      <c r="A600" s="133">
        <v>40</v>
      </c>
      <c r="B600" s="133" t="s">
        <v>192</v>
      </c>
      <c r="C600" s="133">
        <v>3400</v>
      </c>
      <c r="D600" s="133" t="s">
        <v>208</v>
      </c>
      <c r="E600" s="133">
        <v>1110</v>
      </c>
      <c r="F600" s="133" t="s">
        <v>95</v>
      </c>
      <c r="G600" s="134">
        <v>1000</v>
      </c>
      <c r="H600" s="134">
        <v>1000</v>
      </c>
      <c r="I600" s="134">
        <v>1000</v>
      </c>
      <c r="J600" s="134">
        <v>1000</v>
      </c>
      <c r="K600" s="134">
        <v>1000</v>
      </c>
    </row>
    <row r="601" spans="1:11" ht="12.75">
      <c r="A601" s="133">
        <v>40</v>
      </c>
      <c r="B601" s="133" t="s">
        <v>192</v>
      </c>
      <c r="C601" s="133">
        <v>3400</v>
      </c>
      <c r="D601" s="133" t="s">
        <v>208</v>
      </c>
      <c r="E601" s="133">
        <v>1120</v>
      </c>
      <c r="F601" s="133" t="s">
        <v>31</v>
      </c>
      <c r="G601" s="134">
        <v>10000</v>
      </c>
      <c r="H601" s="134">
        <v>10000</v>
      </c>
      <c r="I601" s="134">
        <v>10000</v>
      </c>
      <c r="J601" s="134">
        <v>10000</v>
      </c>
      <c r="K601" s="134">
        <v>10000</v>
      </c>
    </row>
    <row r="602" spans="1:11" ht="12.75">
      <c r="A602" s="133">
        <v>40</v>
      </c>
      <c r="B602" s="133" t="s">
        <v>192</v>
      </c>
      <c r="C602" s="133">
        <v>3400</v>
      </c>
      <c r="D602" s="133" t="s">
        <v>208</v>
      </c>
      <c r="E602" s="133">
        <v>1131</v>
      </c>
      <c r="F602" s="133" t="s">
        <v>19</v>
      </c>
      <c r="G602" s="134">
        <v>10000</v>
      </c>
      <c r="H602" s="134">
        <v>10000</v>
      </c>
      <c r="I602" s="134">
        <v>10000</v>
      </c>
      <c r="J602" s="134">
        <v>10000</v>
      </c>
      <c r="K602" s="134">
        <v>10000</v>
      </c>
    </row>
    <row r="603" spans="1:11" ht="12.75">
      <c r="A603" s="133">
        <v>40</v>
      </c>
      <c r="B603" s="133" t="s">
        <v>192</v>
      </c>
      <c r="C603" s="133">
        <v>3400</v>
      </c>
      <c r="D603" s="133" t="s">
        <v>208</v>
      </c>
      <c r="E603" s="133">
        <v>1140</v>
      </c>
      <c r="F603" s="133" t="s">
        <v>5</v>
      </c>
      <c r="G603" s="134">
        <v>10000</v>
      </c>
      <c r="H603" s="134">
        <v>10000</v>
      </c>
      <c r="I603" s="134">
        <v>10000</v>
      </c>
      <c r="J603" s="134">
        <v>10000</v>
      </c>
      <c r="K603" s="134">
        <v>10000</v>
      </c>
    </row>
    <row r="604" spans="1:11" ht="12.75">
      <c r="A604" s="133">
        <v>40</v>
      </c>
      <c r="B604" s="133" t="s">
        <v>192</v>
      </c>
      <c r="C604" s="133">
        <v>3400</v>
      </c>
      <c r="D604" s="133" t="s">
        <v>208</v>
      </c>
      <c r="E604" s="133">
        <v>1150</v>
      </c>
      <c r="F604" s="133" t="s">
        <v>7</v>
      </c>
      <c r="G604" s="134">
        <v>15000</v>
      </c>
      <c r="H604" s="134">
        <v>15000</v>
      </c>
      <c r="I604" s="134">
        <v>15000</v>
      </c>
      <c r="J604" s="134">
        <v>15000</v>
      </c>
      <c r="K604" s="134">
        <v>15000</v>
      </c>
    </row>
    <row r="605" spans="1:11" ht="12.75">
      <c r="A605" s="133">
        <v>40</v>
      </c>
      <c r="B605" s="133" t="s">
        <v>192</v>
      </c>
      <c r="C605" s="133">
        <v>3400</v>
      </c>
      <c r="D605" s="133" t="s">
        <v>208</v>
      </c>
      <c r="E605" s="133">
        <v>1160</v>
      </c>
      <c r="F605" s="133" t="s">
        <v>8</v>
      </c>
      <c r="G605" s="134">
        <v>2000</v>
      </c>
      <c r="H605" s="134">
        <v>2000</v>
      </c>
      <c r="I605" s="134">
        <v>2000</v>
      </c>
      <c r="J605" s="134">
        <v>2000</v>
      </c>
      <c r="K605" s="134">
        <v>2000</v>
      </c>
    </row>
    <row r="606" spans="1:11" ht="12.75">
      <c r="A606" s="133">
        <v>40</v>
      </c>
      <c r="B606" s="133" t="s">
        <v>192</v>
      </c>
      <c r="C606" s="133">
        <v>3400</v>
      </c>
      <c r="D606" s="133" t="s">
        <v>208</v>
      </c>
      <c r="E606" s="133">
        <v>1170</v>
      </c>
      <c r="F606" s="133" t="s">
        <v>98</v>
      </c>
      <c r="G606" s="134">
        <v>5000</v>
      </c>
      <c r="H606" s="134">
        <v>5000</v>
      </c>
      <c r="I606" s="134">
        <v>5000</v>
      </c>
      <c r="J606" s="134">
        <v>5000</v>
      </c>
      <c r="K606" s="134">
        <v>5000</v>
      </c>
    </row>
    <row r="607" spans="1:11" ht="12.75">
      <c r="A607" s="133">
        <v>40</v>
      </c>
      <c r="B607" s="133" t="s">
        <v>192</v>
      </c>
      <c r="C607" s="133">
        <v>3400</v>
      </c>
      <c r="D607" s="133" t="s">
        <v>208</v>
      </c>
      <c r="E607" s="133">
        <v>1172</v>
      </c>
      <c r="F607" s="133" t="s">
        <v>9</v>
      </c>
      <c r="G607" s="134">
        <v>2000</v>
      </c>
      <c r="H607" s="134">
        <v>2000</v>
      </c>
      <c r="I607" s="134">
        <v>2000</v>
      </c>
      <c r="J607" s="134">
        <v>2000</v>
      </c>
      <c r="K607" s="134">
        <v>2000</v>
      </c>
    </row>
    <row r="608" spans="1:11" ht="12.75">
      <c r="A608" s="133">
        <v>40</v>
      </c>
      <c r="B608" s="133" t="s">
        <v>192</v>
      </c>
      <c r="C608" s="133">
        <v>3400</v>
      </c>
      <c r="D608" s="133" t="s">
        <v>208</v>
      </c>
      <c r="E608" s="133">
        <v>1173</v>
      </c>
      <c r="F608" s="133" t="s">
        <v>10</v>
      </c>
      <c r="G608" s="134">
        <v>10000</v>
      </c>
      <c r="H608" s="134">
        <v>10000</v>
      </c>
      <c r="I608" s="134">
        <v>10000</v>
      </c>
      <c r="J608" s="134">
        <v>10000</v>
      </c>
      <c r="K608" s="134">
        <v>10000</v>
      </c>
    </row>
    <row r="609" spans="1:11" ht="12.75">
      <c r="A609" s="133">
        <v>40</v>
      </c>
      <c r="B609" s="133" t="s">
        <v>192</v>
      </c>
      <c r="C609" s="133">
        <v>3400</v>
      </c>
      <c r="D609" s="133" t="s">
        <v>208</v>
      </c>
      <c r="E609" s="133">
        <v>1175</v>
      </c>
      <c r="F609" s="133" t="s">
        <v>87</v>
      </c>
      <c r="G609" s="134">
        <v>1000</v>
      </c>
      <c r="H609" s="134">
        <v>1000</v>
      </c>
      <c r="I609" s="134">
        <v>1000</v>
      </c>
      <c r="J609" s="134">
        <v>1000</v>
      </c>
      <c r="K609" s="134">
        <v>1000</v>
      </c>
    </row>
    <row r="610" spans="1:11" ht="12.75">
      <c r="A610" s="133">
        <v>40</v>
      </c>
      <c r="B610" s="133" t="s">
        <v>192</v>
      </c>
      <c r="C610" s="133">
        <v>3400</v>
      </c>
      <c r="D610" s="133" t="s">
        <v>208</v>
      </c>
      <c r="E610" s="133">
        <v>1180</v>
      </c>
      <c r="F610" s="133" t="s">
        <v>63</v>
      </c>
      <c r="G610" s="134">
        <v>170000</v>
      </c>
      <c r="H610" s="134">
        <v>170000</v>
      </c>
      <c r="I610" s="134">
        <v>170000</v>
      </c>
      <c r="J610" s="134">
        <v>170000</v>
      </c>
      <c r="K610" s="134">
        <v>170000</v>
      </c>
    </row>
    <row r="611" spans="1:11" ht="12.75">
      <c r="A611" s="133">
        <v>40</v>
      </c>
      <c r="B611" s="133" t="s">
        <v>192</v>
      </c>
      <c r="C611" s="133">
        <v>3400</v>
      </c>
      <c r="D611" s="133" t="s">
        <v>208</v>
      </c>
      <c r="E611" s="133">
        <v>1185</v>
      </c>
      <c r="F611" s="133" t="s">
        <v>29</v>
      </c>
      <c r="G611" s="134">
        <v>50000</v>
      </c>
      <c r="H611" s="134">
        <v>50000</v>
      </c>
      <c r="I611" s="134">
        <v>50000</v>
      </c>
      <c r="J611" s="134">
        <v>50000</v>
      </c>
      <c r="K611" s="134">
        <v>50000</v>
      </c>
    </row>
    <row r="612" spans="1:11" ht="12.75">
      <c r="A612" s="133">
        <v>40</v>
      </c>
      <c r="B612" s="133" t="s">
        <v>192</v>
      </c>
      <c r="C612" s="133">
        <v>3400</v>
      </c>
      <c r="D612" s="133" t="s">
        <v>208</v>
      </c>
      <c r="E612" s="133">
        <v>1195</v>
      </c>
      <c r="F612" s="133" t="s">
        <v>21</v>
      </c>
      <c r="G612" s="134">
        <v>6000</v>
      </c>
      <c r="H612" s="134">
        <v>6000</v>
      </c>
      <c r="I612" s="134">
        <v>6000</v>
      </c>
      <c r="J612" s="134">
        <v>6000</v>
      </c>
      <c r="K612" s="134">
        <v>6000</v>
      </c>
    </row>
    <row r="613" spans="1:11" ht="12.75">
      <c r="A613" s="133">
        <v>40</v>
      </c>
      <c r="B613" s="133" t="s">
        <v>192</v>
      </c>
      <c r="C613" s="133">
        <v>3400</v>
      </c>
      <c r="D613" s="133" t="s">
        <v>208</v>
      </c>
      <c r="E613" s="133">
        <v>1200</v>
      </c>
      <c r="F613" s="133" t="s">
        <v>22</v>
      </c>
      <c r="G613" s="134">
        <v>5000</v>
      </c>
      <c r="H613" s="134">
        <v>5000</v>
      </c>
      <c r="I613" s="134">
        <v>5000</v>
      </c>
      <c r="J613" s="134">
        <v>5000</v>
      </c>
      <c r="K613" s="134">
        <v>5000</v>
      </c>
    </row>
    <row r="614" spans="1:11" ht="12.75">
      <c r="A614" s="133">
        <v>40</v>
      </c>
      <c r="B614" s="133" t="s">
        <v>192</v>
      </c>
      <c r="C614" s="133">
        <v>3400</v>
      </c>
      <c r="D614" s="133" t="s">
        <v>208</v>
      </c>
      <c r="E614" s="133">
        <v>1201</v>
      </c>
      <c r="F614" s="133" t="s">
        <v>64</v>
      </c>
      <c r="G614" s="134">
        <v>20000</v>
      </c>
      <c r="H614" s="134">
        <v>20000</v>
      </c>
      <c r="I614" s="134">
        <v>20000</v>
      </c>
      <c r="J614" s="134">
        <v>20000</v>
      </c>
      <c r="K614" s="134">
        <v>20000</v>
      </c>
    </row>
    <row r="615" spans="1:11" ht="12.75">
      <c r="A615" s="133">
        <v>40</v>
      </c>
      <c r="B615" s="133" t="s">
        <v>192</v>
      </c>
      <c r="C615" s="133">
        <v>3400</v>
      </c>
      <c r="D615" s="133" t="s">
        <v>208</v>
      </c>
      <c r="E615" s="133">
        <v>1203</v>
      </c>
      <c r="F615" s="133" t="s">
        <v>23</v>
      </c>
      <c r="G615" s="134">
        <v>10000</v>
      </c>
      <c r="H615" s="134">
        <v>10000</v>
      </c>
      <c r="I615" s="134">
        <v>10000</v>
      </c>
      <c r="J615" s="134">
        <v>10000</v>
      </c>
      <c r="K615" s="134">
        <v>10000</v>
      </c>
    </row>
    <row r="616" spans="1:11" ht="12.75">
      <c r="A616" s="133">
        <v>40</v>
      </c>
      <c r="B616" s="133" t="s">
        <v>192</v>
      </c>
      <c r="C616" s="133">
        <v>3400</v>
      </c>
      <c r="D616" s="133" t="s">
        <v>208</v>
      </c>
      <c r="E616" s="133">
        <v>1220</v>
      </c>
      <c r="F616" s="133" t="s">
        <v>66</v>
      </c>
      <c r="G616" s="134">
        <v>35000</v>
      </c>
      <c r="H616" s="134">
        <v>35000</v>
      </c>
      <c r="I616" s="134">
        <v>35000</v>
      </c>
      <c r="J616" s="134">
        <v>35000</v>
      </c>
      <c r="K616" s="134">
        <v>35000</v>
      </c>
    </row>
    <row r="617" spans="1:11" ht="12.75">
      <c r="A617" s="133">
        <v>40</v>
      </c>
      <c r="B617" s="133" t="s">
        <v>192</v>
      </c>
      <c r="C617" s="133">
        <v>3400</v>
      </c>
      <c r="D617" s="133" t="s">
        <v>208</v>
      </c>
      <c r="E617" s="133">
        <v>1231</v>
      </c>
      <c r="F617" s="133" t="s">
        <v>79</v>
      </c>
      <c r="G617" s="134">
        <v>80000</v>
      </c>
      <c r="H617" s="134">
        <v>80000</v>
      </c>
      <c r="I617" s="134">
        <v>80000</v>
      </c>
      <c r="J617" s="134">
        <v>80000</v>
      </c>
      <c r="K617" s="134">
        <v>80000</v>
      </c>
    </row>
    <row r="618" spans="1:11" ht="12.75">
      <c r="A618" s="133">
        <v>40</v>
      </c>
      <c r="B618" s="133" t="s">
        <v>192</v>
      </c>
      <c r="C618" s="133">
        <v>3400</v>
      </c>
      <c r="D618" s="133" t="s">
        <v>208</v>
      </c>
      <c r="E618" s="133">
        <v>1240</v>
      </c>
      <c r="F618" s="133" t="s">
        <v>17</v>
      </c>
      <c r="G618" s="134">
        <v>60000</v>
      </c>
      <c r="H618" s="134">
        <v>60000</v>
      </c>
      <c r="I618" s="134">
        <v>60000</v>
      </c>
      <c r="J618" s="134">
        <v>60000</v>
      </c>
      <c r="K618" s="134">
        <v>60000</v>
      </c>
    </row>
    <row r="619" spans="1:11" ht="12.75">
      <c r="A619" s="133">
        <v>40</v>
      </c>
      <c r="B619" s="133" t="s">
        <v>192</v>
      </c>
      <c r="C619" s="133">
        <v>3400</v>
      </c>
      <c r="D619" s="133" t="s">
        <v>208</v>
      </c>
      <c r="E619" s="133">
        <v>1241</v>
      </c>
      <c r="F619" s="133" t="s">
        <v>121</v>
      </c>
      <c r="G619" s="134">
        <v>60000</v>
      </c>
      <c r="H619" s="134">
        <v>60000</v>
      </c>
      <c r="I619" s="134">
        <v>60000</v>
      </c>
      <c r="J619" s="134">
        <v>60000</v>
      </c>
      <c r="K619" s="134">
        <v>60000</v>
      </c>
    </row>
    <row r="620" spans="1:11" ht="12.75">
      <c r="A620" s="133">
        <v>40</v>
      </c>
      <c r="B620" s="133" t="s">
        <v>192</v>
      </c>
      <c r="C620" s="133">
        <v>3400</v>
      </c>
      <c r="D620" s="133" t="s">
        <v>208</v>
      </c>
      <c r="E620" s="133">
        <v>1250</v>
      </c>
      <c r="F620" s="133" t="s">
        <v>80</v>
      </c>
      <c r="G620" s="134">
        <v>10000</v>
      </c>
      <c r="H620" s="134">
        <v>10000</v>
      </c>
      <c r="I620" s="134">
        <v>10000</v>
      </c>
      <c r="J620" s="134">
        <v>10000</v>
      </c>
      <c r="K620" s="134">
        <v>10000</v>
      </c>
    </row>
    <row r="621" spans="1:11" ht="12.75">
      <c r="A621" s="133">
        <v>40</v>
      </c>
      <c r="B621" s="133" t="s">
        <v>192</v>
      </c>
      <c r="C621" s="133">
        <v>3400</v>
      </c>
      <c r="D621" s="133" t="s">
        <v>208</v>
      </c>
      <c r="E621" s="133">
        <v>1251</v>
      </c>
      <c r="F621" s="133" t="s">
        <v>119</v>
      </c>
      <c r="G621" s="134">
        <v>25000</v>
      </c>
      <c r="H621" s="134">
        <v>25000</v>
      </c>
      <c r="I621" s="134">
        <v>25000</v>
      </c>
      <c r="J621" s="134">
        <v>25000</v>
      </c>
      <c r="K621" s="134">
        <v>25000</v>
      </c>
    </row>
    <row r="622" spans="1:11" ht="12.75">
      <c r="A622" s="133">
        <v>40</v>
      </c>
      <c r="B622" s="133" t="s">
        <v>192</v>
      </c>
      <c r="C622" s="133">
        <v>3400</v>
      </c>
      <c r="D622" s="133" t="s">
        <v>208</v>
      </c>
      <c r="E622" s="133">
        <v>1262</v>
      </c>
      <c r="F622" s="133" t="s">
        <v>82</v>
      </c>
      <c r="G622" s="134"/>
      <c r="H622" s="134">
        <v>100623</v>
      </c>
      <c r="I622" s="134">
        <v>100623</v>
      </c>
      <c r="J622" s="134">
        <v>100623</v>
      </c>
      <c r="K622" s="134">
        <v>100623</v>
      </c>
    </row>
    <row r="623" spans="1:11" ht="12.75">
      <c r="A623" s="133">
        <v>40</v>
      </c>
      <c r="B623" s="133" t="s">
        <v>192</v>
      </c>
      <c r="C623" s="133">
        <v>3400</v>
      </c>
      <c r="D623" s="133" t="s">
        <v>208</v>
      </c>
      <c r="E623" s="133">
        <v>1290</v>
      </c>
      <c r="F623" s="133" t="s">
        <v>67</v>
      </c>
      <c r="G623" s="134">
        <v>95000</v>
      </c>
      <c r="H623" s="134">
        <v>95000</v>
      </c>
      <c r="I623" s="134">
        <v>95000</v>
      </c>
      <c r="J623" s="134">
        <v>95000</v>
      </c>
      <c r="K623" s="134">
        <v>95000</v>
      </c>
    </row>
    <row r="624" spans="1:11" ht="12.75">
      <c r="A624" s="133">
        <v>40</v>
      </c>
      <c r="B624" s="133" t="s">
        <v>192</v>
      </c>
      <c r="C624" s="133">
        <v>3400</v>
      </c>
      <c r="D624" s="133" t="s">
        <v>208</v>
      </c>
      <c r="E624" s="133">
        <v>1550</v>
      </c>
      <c r="F624" s="133" t="s">
        <v>37</v>
      </c>
      <c r="G624" s="134"/>
      <c r="H624" s="134">
        <v>0</v>
      </c>
      <c r="I624" s="134">
        <v>0</v>
      </c>
      <c r="J624" s="134">
        <v>0</v>
      </c>
      <c r="K624" s="134">
        <v>0</v>
      </c>
    </row>
    <row r="625" spans="1:11" ht="12.75">
      <c r="A625" s="133">
        <v>40</v>
      </c>
      <c r="B625" s="133" t="s">
        <v>192</v>
      </c>
      <c r="C625" s="133">
        <v>3400</v>
      </c>
      <c r="D625" s="133" t="s">
        <v>208</v>
      </c>
      <c r="E625" s="133">
        <v>1570</v>
      </c>
      <c r="F625" s="133" t="s">
        <v>114</v>
      </c>
      <c r="G625" s="134">
        <v>0</v>
      </c>
      <c r="H625" s="134">
        <v>0</v>
      </c>
      <c r="I625" s="134"/>
      <c r="J625" s="134"/>
      <c r="K625" s="134"/>
    </row>
    <row r="626" spans="1:11" ht="12.75">
      <c r="A626" s="133">
        <v>40</v>
      </c>
      <c r="B626" s="133" t="s">
        <v>192</v>
      </c>
      <c r="C626" s="133">
        <v>3400</v>
      </c>
      <c r="D626" s="133" t="s">
        <v>208</v>
      </c>
      <c r="E626" s="133">
        <v>1590</v>
      </c>
      <c r="F626" s="133" t="s">
        <v>122</v>
      </c>
      <c r="G626" s="134">
        <v>700000</v>
      </c>
      <c r="H626" s="134">
        <v>700000</v>
      </c>
      <c r="I626" s="134">
        <v>700000</v>
      </c>
      <c r="J626" s="134">
        <v>700000</v>
      </c>
      <c r="K626" s="134">
        <v>700000</v>
      </c>
    </row>
    <row r="627" spans="1:11" ht="12.75">
      <c r="A627" s="133">
        <v>40</v>
      </c>
      <c r="B627" s="133" t="s">
        <v>192</v>
      </c>
      <c r="C627" s="133">
        <v>3400</v>
      </c>
      <c r="D627" s="133" t="s">
        <v>208</v>
      </c>
      <c r="E627" s="133">
        <v>1640</v>
      </c>
      <c r="F627" s="133" t="s">
        <v>120</v>
      </c>
      <c r="G627" s="134">
        <v>-1712467</v>
      </c>
      <c r="H627" s="134">
        <v>-1729627</v>
      </c>
      <c r="I627" s="134">
        <v>-1729627</v>
      </c>
      <c r="J627" s="134">
        <v>-1729627</v>
      </c>
      <c r="K627" s="134">
        <v>-1729627</v>
      </c>
    </row>
    <row r="628" spans="1:11" ht="12.75">
      <c r="A628" s="133">
        <v>40</v>
      </c>
      <c r="B628" s="133" t="s">
        <v>192</v>
      </c>
      <c r="C628" s="133">
        <v>3400</v>
      </c>
      <c r="D628" s="133" t="s">
        <v>208</v>
      </c>
      <c r="E628" s="133">
        <v>1728</v>
      </c>
      <c r="F628" s="133" t="s">
        <v>115</v>
      </c>
      <c r="G628" s="134">
        <v>0</v>
      </c>
      <c r="H628" s="134"/>
      <c r="I628" s="134"/>
      <c r="J628" s="134"/>
      <c r="K628" s="134"/>
    </row>
    <row r="629" spans="1:11" ht="12.75">
      <c r="A629" s="133">
        <v>40</v>
      </c>
      <c r="B629" s="133" t="s">
        <v>192</v>
      </c>
      <c r="C629" s="133">
        <v>3401</v>
      </c>
      <c r="D629" s="133" t="s">
        <v>209</v>
      </c>
      <c r="E629" s="133">
        <v>1010</v>
      </c>
      <c r="F629" s="133" t="s">
        <v>18</v>
      </c>
      <c r="G629" s="134">
        <v>270191</v>
      </c>
      <c r="H629" s="134">
        <v>183000</v>
      </c>
      <c r="I629" s="134">
        <v>183000</v>
      </c>
      <c r="J629" s="134">
        <v>183000</v>
      </c>
      <c r="K629" s="134">
        <v>183000</v>
      </c>
    </row>
    <row r="630" spans="1:11" ht="12.75">
      <c r="A630" s="133">
        <v>40</v>
      </c>
      <c r="B630" s="133" t="s">
        <v>192</v>
      </c>
      <c r="C630" s="133">
        <v>3401</v>
      </c>
      <c r="D630" s="133" t="s">
        <v>209</v>
      </c>
      <c r="E630" s="133">
        <v>1040</v>
      </c>
      <c r="F630" s="133" t="s">
        <v>57</v>
      </c>
      <c r="G630" s="134">
        <v>0</v>
      </c>
      <c r="H630" s="134">
        <v>15000</v>
      </c>
      <c r="I630" s="134">
        <v>15000</v>
      </c>
      <c r="J630" s="134">
        <v>15000</v>
      </c>
      <c r="K630" s="134">
        <v>15000</v>
      </c>
    </row>
    <row r="631" spans="1:11" ht="12.75">
      <c r="A631" s="133">
        <v>40</v>
      </c>
      <c r="B631" s="133" t="s">
        <v>192</v>
      </c>
      <c r="C631" s="133">
        <v>3401</v>
      </c>
      <c r="D631" s="133" t="s">
        <v>209</v>
      </c>
      <c r="E631" s="133">
        <v>1090</v>
      </c>
      <c r="F631" s="133" t="s">
        <v>1</v>
      </c>
      <c r="G631" s="134">
        <v>33774</v>
      </c>
      <c r="H631" s="134">
        <v>27000</v>
      </c>
      <c r="I631" s="134">
        <v>27000</v>
      </c>
      <c r="J631" s="134">
        <v>27000</v>
      </c>
      <c r="K631" s="134">
        <v>27000</v>
      </c>
    </row>
    <row r="632" spans="1:11" ht="12.75">
      <c r="A632" s="133">
        <v>40</v>
      </c>
      <c r="B632" s="133" t="s">
        <v>192</v>
      </c>
      <c r="C632" s="133">
        <v>3401</v>
      </c>
      <c r="D632" s="133" t="s">
        <v>209</v>
      </c>
      <c r="E632" s="133">
        <v>1099</v>
      </c>
      <c r="F632" s="133" t="s">
        <v>2</v>
      </c>
      <c r="G632" s="134">
        <v>15502</v>
      </c>
      <c r="H632" s="134">
        <v>11000</v>
      </c>
      <c r="I632" s="134">
        <v>11000</v>
      </c>
      <c r="J632" s="134">
        <v>11000</v>
      </c>
      <c r="K632" s="134">
        <v>11000</v>
      </c>
    </row>
    <row r="633" spans="1:11" ht="12.75">
      <c r="A633" s="133">
        <v>40</v>
      </c>
      <c r="B633" s="133" t="s">
        <v>192</v>
      </c>
      <c r="C633" s="133">
        <v>3401</v>
      </c>
      <c r="D633" s="133" t="s">
        <v>209</v>
      </c>
      <c r="E633" s="133">
        <v>1100</v>
      </c>
      <c r="F633" s="133" t="s">
        <v>15</v>
      </c>
      <c r="G633" s="134">
        <v>1000</v>
      </c>
      <c r="H633" s="134">
        <v>1000</v>
      </c>
      <c r="I633" s="134">
        <v>1000</v>
      </c>
      <c r="J633" s="134">
        <v>1000</v>
      </c>
      <c r="K633" s="134">
        <v>1000</v>
      </c>
    </row>
    <row r="634" spans="1:11" ht="12.75">
      <c r="A634" s="133">
        <v>40</v>
      </c>
      <c r="B634" s="133" t="s">
        <v>192</v>
      </c>
      <c r="C634" s="133">
        <v>3401</v>
      </c>
      <c r="D634" s="133" t="s">
        <v>209</v>
      </c>
      <c r="E634" s="133">
        <v>1120</v>
      </c>
      <c r="F634" s="133" t="s">
        <v>31</v>
      </c>
      <c r="G634" s="134">
        <v>2000</v>
      </c>
      <c r="H634" s="134">
        <v>2000</v>
      </c>
      <c r="I634" s="134">
        <v>2000</v>
      </c>
      <c r="J634" s="134">
        <v>2000</v>
      </c>
      <c r="K634" s="134">
        <v>2000</v>
      </c>
    </row>
    <row r="635" spans="1:11" ht="12.75">
      <c r="A635" s="133">
        <v>40</v>
      </c>
      <c r="B635" s="133" t="s">
        <v>192</v>
      </c>
      <c r="C635" s="133">
        <v>3401</v>
      </c>
      <c r="D635" s="133" t="s">
        <v>209</v>
      </c>
      <c r="E635" s="133">
        <v>1131</v>
      </c>
      <c r="F635" s="133" t="s">
        <v>19</v>
      </c>
      <c r="G635" s="134">
        <v>3000</v>
      </c>
      <c r="H635" s="134">
        <v>3000</v>
      </c>
      <c r="I635" s="134">
        <v>3000</v>
      </c>
      <c r="J635" s="134">
        <v>3000</v>
      </c>
      <c r="K635" s="134">
        <v>3000</v>
      </c>
    </row>
    <row r="636" spans="1:11" ht="12.75">
      <c r="A636" s="133">
        <v>40</v>
      </c>
      <c r="B636" s="133" t="s">
        <v>192</v>
      </c>
      <c r="C636" s="133">
        <v>3401</v>
      </c>
      <c r="D636" s="133" t="s">
        <v>209</v>
      </c>
      <c r="E636" s="133">
        <v>1170</v>
      </c>
      <c r="F636" s="133" t="s">
        <v>98</v>
      </c>
      <c r="G636" s="134">
        <v>5000</v>
      </c>
      <c r="H636" s="134">
        <v>5000</v>
      </c>
      <c r="I636" s="134">
        <v>5000</v>
      </c>
      <c r="J636" s="134">
        <v>5000</v>
      </c>
      <c r="K636" s="134">
        <v>5000</v>
      </c>
    </row>
    <row r="637" spans="1:11" ht="12.75">
      <c r="A637" s="133">
        <v>40</v>
      </c>
      <c r="B637" s="133" t="s">
        <v>192</v>
      </c>
      <c r="C637" s="133">
        <v>3401</v>
      </c>
      <c r="D637" s="133" t="s">
        <v>209</v>
      </c>
      <c r="E637" s="133">
        <v>1180</v>
      </c>
      <c r="F637" s="133" t="s">
        <v>63</v>
      </c>
      <c r="G637" s="134">
        <v>180000</v>
      </c>
      <c r="H637" s="134">
        <v>180000</v>
      </c>
      <c r="I637" s="134">
        <v>180000</v>
      </c>
      <c r="J637" s="134">
        <v>180000</v>
      </c>
      <c r="K637" s="134">
        <v>180000</v>
      </c>
    </row>
    <row r="638" spans="1:11" ht="12.75">
      <c r="A638" s="133">
        <v>40</v>
      </c>
      <c r="B638" s="133" t="s">
        <v>192</v>
      </c>
      <c r="C638" s="133">
        <v>3401</v>
      </c>
      <c r="D638" s="133" t="s">
        <v>209</v>
      </c>
      <c r="E638" s="133">
        <v>1185</v>
      </c>
      <c r="F638" s="133" t="s">
        <v>29</v>
      </c>
      <c r="G638" s="134">
        <v>105000</v>
      </c>
      <c r="H638" s="134">
        <v>105000</v>
      </c>
      <c r="I638" s="134">
        <v>105000</v>
      </c>
      <c r="J638" s="134">
        <v>105000</v>
      </c>
      <c r="K638" s="134">
        <v>105000</v>
      </c>
    </row>
    <row r="639" spans="1:11" ht="12.75">
      <c r="A639" s="133">
        <v>40</v>
      </c>
      <c r="B639" s="133" t="s">
        <v>192</v>
      </c>
      <c r="C639" s="133">
        <v>3401</v>
      </c>
      <c r="D639" s="133" t="s">
        <v>209</v>
      </c>
      <c r="E639" s="133">
        <v>1220</v>
      </c>
      <c r="F639" s="133" t="s">
        <v>66</v>
      </c>
      <c r="G639" s="134">
        <v>35000</v>
      </c>
      <c r="H639" s="134">
        <v>35000</v>
      </c>
      <c r="I639" s="134">
        <v>35000</v>
      </c>
      <c r="J639" s="134">
        <v>35000</v>
      </c>
      <c r="K639" s="134">
        <v>35000</v>
      </c>
    </row>
    <row r="640" spans="1:11" ht="12.75">
      <c r="A640" s="133">
        <v>40</v>
      </c>
      <c r="B640" s="133" t="s">
        <v>192</v>
      </c>
      <c r="C640" s="133">
        <v>3401</v>
      </c>
      <c r="D640" s="133" t="s">
        <v>209</v>
      </c>
      <c r="E640" s="133">
        <v>1230</v>
      </c>
      <c r="F640" s="133" t="s">
        <v>78</v>
      </c>
      <c r="G640" s="134">
        <v>5000</v>
      </c>
      <c r="H640" s="134">
        <v>5000</v>
      </c>
      <c r="I640" s="134">
        <v>5000</v>
      </c>
      <c r="J640" s="134">
        <v>5000</v>
      </c>
      <c r="K640" s="134">
        <v>5000</v>
      </c>
    </row>
    <row r="641" spans="1:11" ht="12.75">
      <c r="A641" s="133">
        <v>40</v>
      </c>
      <c r="B641" s="133" t="s">
        <v>192</v>
      </c>
      <c r="C641" s="133">
        <v>3401</v>
      </c>
      <c r="D641" s="133" t="s">
        <v>209</v>
      </c>
      <c r="E641" s="133">
        <v>1231</v>
      </c>
      <c r="F641" s="133" t="s">
        <v>79</v>
      </c>
      <c r="G641" s="134">
        <v>50000</v>
      </c>
      <c r="H641" s="134">
        <v>50000</v>
      </c>
      <c r="I641" s="134">
        <v>50000</v>
      </c>
      <c r="J641" s="134">
        <v>50000</v>
      </c>
      <c r="K641" s="134">
        <v>50000</v>
      </c>
    </row>
    <row r="642" spans="1:11" ht="12.75">
      <c r="A642" s="133">
        <v>40</v>
      </c>
      <c r="B642" s="133" t="s">
        <v>192</v>
      </c>
      <c r="C642" s="133">
        <v>3401</v>
      </c>
      <c r="D642" s="133" t="s">
        <v>209</v>
      </c>
      <c r="E642" s="133">
        <v>1240</v>
      </c>
      <c r="F642" s="133" t="s">
        <v>17</v>
      </c>
      <c r="G642" s="134">
        <v>25000</v>
      </c>
      <c r="H642" s="134">
        <v>25000</v>
      </c>
      <c r="I642" s="134">
        <v>25000</v>
      </c>
      <c r="J642" s="134">
        <v>25000</v>
      </c>
      <c r="K642" s="134">
        <v>25000</v>
      </c>
    </row>
    <row r="643" spans="1:11" ht="12.75">
      <c r="A643" s="133">
        <v>40</v>
      </c>
      <c r="B643" s="133" t="s">
        <v>192</v>
      </c>
      <c r="C643" s="133">
        <v>3401</v>
      </c>
      <c r="D643" s="133" t="s">
        <v>209</v>
      </c>
      <c r="E643" s="133">
        <v>1241</v>
      </c>
      <c r="F643" s="133" t="s">
        <v>121</v>
      </c>
      <c r="G643" s="134">
        <v>3000</v>
      </c>
      <c r="H643" s="134">
        <v>3000</v>
      </c>
      <c r="I643" s="134">
        <v>3000</v>
      </c>
      <c r="J643" s="134">
        <v>3000</v>
      </c>
      <c r="K643" s="134">
        <v>3000</v>
      </c>
    </row>
    <row r="644" spans="1:11" ht="12.75">
      <c r="A644" s="133">
        <v>40</v>
      </c>
      <c r="B644" s="133" t="s">
        <v>192</v>
      </c>
      <c r="C644" s="133">
        <v>3401</v>
      </c>
      <c r="D644" s="133" t="s">
        <v>209</v>
      </c>
      <c r="E644" s="133">
        <v>1250</v>
      </c>
      <c r="F644" s="133" t="s">
        <v>80</v>
      </c>
      <c r="G644" s="134">
        <v>10000</v>
      </c>
      <c r="H644" s="134">
        <v>10000</v>
      </c>
      <c r="I644" s="134">
        <v>10000</v>
      </c>
      <c r="J644" s="134">
        <v>10000</v>
      </c>
      <c r="K644" s="134">
        <v>10000</v>
      </c>
    </row>
    <row r="645" spans="1:11" ht="12.75">
      <c r="A645" s="133">
        <v>40</v>
      </c>
      <c r="B645" s="133" t="s">
        <v>192</v>
      </c>
      <c r="C645" s="133">
        <v>3401</v>
      </c>
      <c r="D645" s="133" t="s">
        <v>209</v>
      </c>
      <c r="E645" s="133">
        <v>1251</v>
      </c>
      <c r="F645" s="133" t="s">
        <v>119</v>
      </c>
      <c r="G645" s="134">
        <v>40000</v>
      </c>
      <c r="H645" s="134">
        <v>40000</v>
      </c>
      <c r="I645" s="134">
        <v>40000</v>
      </c>
      <c r="J645" s="134">
        <v>40000</v>
      </c>
      <c r="K645" s="134">
        <v>40000</v>
      </c>
    </row>
    <row r="646" spans="1:11" ht="12.75">
      <c r="A646" s="133">
        <v>40</v>
      </c>
      <c r="B646" s="133" t="s">
        <v>192</v>
      </c>
      <c r="C646" s="133">
        <v>3401</v>
      </c>
      <c r="D646" s="133" t="s">
        <v>209</v>
      </c>
      <c r="E646" s="133">
        <v>1262</v>
      </c>
      <c r="F646" s="133" t="s">
        <v>82</v>
      </c>
      <c r="G646" s="134"/>
      <c r="H646" s="134">
        <v>100623</v>
      </c>
      <c r="I646" s="134">
        <v>100623</v>
      </c>
      <c r="J646" s="134">
        <v>100623</v>
      </c>
      <c r="K646" s="134">
        <v>100623</v>
      </c>
    </row>
    <row r="647" spans="1:11" ht="12.75">
      <c r="A647" s="133">
        <v>40</v>
      </c>
      <c r="B647" s="133" t="s">
        <v>192</v>
      </c>
      <c r="C647" s="133">
        <v>3401</v>
      </c>
      <c r="D647" s="133" t="s">
        <v>209</v>
      </c>
      <c r="E647" s="133">
        <v>1290</v>
      </c>
      <c r="F647" s="133" t="s">
        <v>67</v>
      </c>
      <c r="G647" s="134">
        <v>95000</v>
      </c>
      <c r="H647" s="134">
        <v>95000</v>
      </c>
      <c r="I647" s="134">
        <v>95000</v>
      </c>
      <c r="J647" s="134">
        <v>95000</v>
      </c>
      <c r="K647" s="134">
        <v>95000</v>
      </c>
    </row>
    <row r="648" spans="1:11" ht="12.75">
      <c r="A648" s="133">
        <v>40</v>
      </c>
      <c r="B648" s="133" t="s">
        <v>192</v>
      </c>
      <c r="C648" s="133">
        <v>3401</v>
      </c>
      <c r="D648" s="133" t="s">
        <v>209</v>
      </c>
      <c r="E648" s="133">
        <v>1550</v>
      </c>
      <c r="F648" s="133" t="s">
        <v>37</v>
      </c>
      <c r="G648" s="134"/>
      <c r="H648" s="134">
        <v>0</v>
      </c>
      <c r="I648" s="134">
        <v>0</v>
      </c>
      <c r="J648" s="134">
        <v>0</v>
      </c>
      <c r="K648" s="134">
        <v>0</v>
      </c>
    </row>
    <row r="649" spans="1:11" ht="12.75">
      <c r="A649" s="133">
        <v>40</v>
      </c>
      <c r="B649" s="133" t="s">
        <v>192</v>
      </c>
      <c r="C649" s="133">
        <v>3401</v>
      </c>
      <c r="D649" s="133" t="s">
        <v>209</v>
      </c>
      <c r="E649" s="133">
        <v>1570</v>
      </c>
      <c r="F649" s="133" t="s">
        <v>114</v>
      </c>
      <c r="G649" s="134">
        <v>0</v>
      </c>
      <c r="H649" s="134">
        <v>0</v>
      </c>
      <c r="I649" s="134"/>
      <c r="J649" s="134"/>
      <c r="K649" s="134"/>
    </row>
    <row r="650" spans="1:11" ht="12.75">
      <c r="A650" s="133">
        <v>40</v>
      </c>
      <c r="B650" s="133" t="s">
        <v>192</v>
      </c>
      <c r="C650" s="133">
        <v>3401</v>
      </c>
      <c r="D650" s="133" t="s">
        <v>209</v>
      </c>
      <c r="E650" s="133">
        <v>1590</v>
      </c>
      <c r="F650" s="133" t="s">
        <v>122</v>
      </c>
      <c r="G650" s="134">
        <v>400000</v>
      </c>
      <c r="H650" s="134">
        <v>400000</v>
      </c>
      <c r="I650" s="134">
        <v>400000</v>
      </c>
      <c r="J650" s="134">
        <v>400000</v>
      </c>
      <c r="K650" s="134">
        <v>400000</v>
      </c>
    </row>
    <row r="651" spans="1:11" ht="12.75">
      <c r="A651" s="133">
        <v>40</v>
      </c>
      <c r="B651" s="133" t="s">
        <v>192</v>
      </c>
      <c r="C651" s="133">
        <v>3401</v>
      </c>
      <c r="D651" s="133" t="s">
        <v>209</v>
      </c>
      <c r="E651" s="133">
        <v>1640</v>
      </c>
      <c r="F651" s="133" t="s">
        <v>120</v>
      </c>
      <c r="G651" s="134">
        <v>-1278467</v>
      </c>
      <c r="H651" s="134">
        <v>-1295627</v>
      </c>
      <c r="I651" s="134">
        <v>-1295627</v>
      </c>
      <c r="J651" s="134">
        <v>-1295627</v>
      </c>
      <c r="K651" s="134">
        <v>-1295627</v>
      </c>
    </row>
    <row r="652" spans="1:11" ht="12.75">
      <c r="A652" s="133">
        <v>40</v>
      </c>
      <c r="B652" s="133" t="s">
        <v>192</v>
      </c>
      <c r="C652" s="133">
        <v>3401</v>
      </c>
      <c r="D652" s="133" t="s">
        <v>209</v>
      </c>
      <c r="E652" s="133">
        <v>1728</v>
      </c>
      <c r="F652" s="133" t="s">
        <v>115</v>
      </c>
      <c r="G652" s="134">
        <v>0</v>
      </c>
      <c r="H652" s="134"/>
      <c r="I652" s="134"/>
      <c r="J652" s="134"/>
      <c r="K652" s="134"/>
    </row>
    <row r="653" spans="1:11" ht="12.75">
      <c r="A653" s="133">
        <v>40</v>
      </c>
      <c r="B653" s="133" t="s">
        <v>192</v>
      </c>
      <c r="C653" s="133">
        <v>3450</v>
      </c>
      <c r="D653" s="133" t="s">
        <v>210</v>
      </c>
      <c r="E653" s="133">
        <v>1231</v>
      </c>
      <c r="F653" s="133" t="s">
        <v>79</v>
      </c>
      <c r="G653" s="134">
        <v>10000</v>
      </c>
      <c r="H653" s="134">
        <v>10000</v>
      </c>
      <c r="I653" s="134">
        <v>10000</v>
      </c>
      <c r="J653" s="134">
        <v>10000</v>
      </c>
      <c r="K653" s="134">
        <v>10000</v>
      </c>
    </row>
    <row r="654" spans="1:11" ht="12.75">
      <c r="A654" s="133">
        <v>40</v>
      </c>
      <c r="B654" s="133" t="s">
        <v>192</v>
      </c>
      <c r="C654" s="133">
        <v>3450</v>
      </c>
      <c r="D654" s="133" t="s">
        <v>210</v>
      </c>
      <c r="E654" s="133">
        <v>1250</v>
      </c>
      <c r="F654" s="133" t="s">
        <v>80</v>
      </c>
      <c r="G654" s="134">
        <v>10000</v>
      </c>
      <c r="H654" s="134">
        <v>10000</v>
      </c>
      <c r="I654" s="134">
        <v>10000</v>
      </c>
      <c r="J654" s="134">
        <v>10000</v>
      </c>
      <c r="K654" s="134">
        <v>10000</v>
      </c>
    </row>
    <row r="655" spans="1:11" ht="12.75">
      <c r="A655" s="133">
        <v>40</v>
      </c>
      <c r="B655" s="133" t="s">
        <v>192</v>
      </c>
      <c r="C655" s="133">
        <v>3450</v>
      </c>
      <c r="D655" s="133" t="s">
        <v>210</v>
      </c>
      <c r="E655" s="133">
        <v>1251</v>
      </c>
      <c r="F655" s="133" t="s">
        <v>119</v>
      </c>
      <c r="G655" s="134">
        <v>5000</v>
      </c>
      <c r="H655" s="134">
        <v>5000</v>
      </c>
      <c r="I655" s="134">
        <v>5000</v>
      </c>
      <c r="J655" s="134">
        <v>5000</v>
      </c>
      <c r="K655" s="134">
        <v>5000</v>
      </c>
    </row>
    <row r="656" spans="1:11" ht="12.75">
      <c r="A656" s="133">
        <v>40</v>
      </c>
      <c r="B656" s="133" t="s">
        <v>192</v>
      </c>
      <c r="C656" s="133">
        <v>3450</v>
      </c>
      <c r="D656" s="133" t="s">
        <v>210</v>
      </c>
      <c r="E656" s="133">
        <v>1640</v>
      </c>
      <c r="F656" s="133" t="s">
        <v>120</v>
      </c>
      <c r="G656" s="134"/>
      <c r="H656" s="134">
        <v>-25000</v>
      </c>
      <c r="I656" s="134">
        <v>-25000</v>
      </c>
      <c r="J656" s="134">
        <v>-25000</v>
      </c>
      <c r="K656" s="134">
        <v>-25000</v>
      </c>
    </row>
    <row r="657" spans="1:11" ht="12.75">
      <c r="A657" s="133">
        <v>40</v>
      </c>
      <c r="B657" s="133" t="s">
        <v>192</v>
      </c>
      <c r="C657" s="133">
        <v>3450</v>
      </c>
      <c r="D657" s="133" t="s">
        <v>210</v>
      </c>
      <c r="E657" s="133">
        <v>1950</v>
      </c>
      <c r="F657" s="133" t="s">
        <v>26</v>
      </c>
      <c r="G657" s="134">
        <v>-25000</v>
      </c>
      <c r="H657" s="134">
        <v>0</v>
      </c>
      <c r="I657" s="134">
        <v>0</v>
      </c>
      <c r="J657" s="134">
        <v>0</v>
      </c>
      <c r="K657" s="134">
        <v>0</v>
      </c>
    </row>
    <row r="658" spans="1:11" ht="12.75">
      <c r="A658" s="133">
        <v>40</v>
      </c>
      <c r="B658" s="133" t="s">
        <v>192</v>
      </c>
      <c r="C658" s="133">
        <v>3451</v>
      </c>
      <c r="D658" s="133" t="s">
        <v>211</v>
      </c>
      <c r="E658" s="133">
        <v>1231</v>
      </c>
      <c r="F658" s="133" t="s">
        <v>79</v>
      </c>
      <c r="G658" s="134">
        <v>10000</v>
      </c>
      <c r="H658" s="134">
        <v>10000</v>
      </c>
      <c r="I658" s="134">
        <v>10000</v>
      </c>
      <c r="J658" s="134">
        <v>10000</v>
      </c>
      <c r="K658" s="134">
        <v>10000</v>
      </c>
    </row>
    <row r="659" spans="1:11" ht="12.75">
      <c r="A659" s="133">
        <v>40</v>
      </c>
      <c r="B659" s="133" t="s">
        <v>192</v>
      </c>
      <c r="C659" s="133">
        <v>3451</v>
      </c>
      <c r="D659" s="133" t="s">
        <v>211</v>
      </c>
      <c r="E659" s="133">
        <v>1250</v>
      </c>
      <c r="F659" s="133" t="s">
        <v>80</v>
      </c>
      <c r="G659" s="134">
        <v>10000</v>
      </c>
      <c r="H659" s="134">
        <v>10000</v>
      </c>
      <c r="I659" s="134">
        <v>10000</v>
      </c>
      <c r="J659" s="134">
        <v>10000</v>
      </c>
      <c r="K659" s="134">
        <v>10000</v>
      </c>
    </row>
    <row r="660" spans="1:11" ht="12.75">
      <c r="A660" s="133">
        <v>40</v>
      </c>
      <c r="B660" s="133" t="s">
        <v>192</v>
      </c>
      <c r="C660" s="133">
        <v>3451</v>
      </c>
      <c r="D660" s="133" t="s">
        <v>211</v>
      </c>
      <c r="E660" s="133">
        <v>1251</v>
      </c>
      <c r="F660" s="133" t="s">
        <v>119</v>
      </c>
      <c r="G660" s="134">
        <v>10000</v>
      </c>
      <c r="H660" s="134">
        <v>10000</v>
      </c>
      <c r="I660" s="134">
        <v>10000</v>
      </c>
      <c r="J660" s="134">
        <v>10000</v>
      </c>
      <c r="K660" s="134">
        <v>10000</v>
      </c>
    </row>
    <row r="661" spans="1:11" ht="12.75">
      <c r="A661" s="133">
        <v>40</v>
      </c>
      <c r="B661" s="133" t="s">
        <v>192</v>
      </c>
      <c r="C661" s="133">
        <v>3451</v>
      </c>
      <c r="D661" s="133" t="s">
        <v>211</v>
      </c>
      <c r="E661" s="133">
        <v>1640</v>
      </c>
      <c r="F661" s="133" t="s">
        <v>120</v>
      </c>
      <c r="G661" s="134"/>
      <c r="H661" s="134">
        <v>-30000</v>
      </c>
      <c r="I661" s="134">
        <v>-30000</v>
      </c>
      <c r="J661" s="134">
        <v>-30000</v>
      </c>
      <c r="K661" s="134">
        <v>-30000</v>
      </c>
    </row>
    <row r="662" spans="1:11" ht="12.75">
      <c r="A662" s="133">
        <v>40</v>
      </c>
      <c r="B662" s="133" t="s">
        <v>192</v>
      </c>
      <c r="C662" s="133">
        <v>3451</v>
      </c>
      <c r="D662" s="133" t="s">
        <v>211</v>
      </c>
      <c r="E662" s="133">
        <v>1950</v>
      </c>
      <c r="F662" s="133" t="s">
        <v>26</v>
      </c>
      <c r="G662" s="134">
        <v>-30000</v>
      </c>
      <c r="H662" s="134">
        <v>0</v>
      </c>
      <c r="I662" s="134">
        <v>0</v>
      </c>
      <c r="J662" s="134">
        <v>0</v>
      </c>
      <c r="K662" s="134">
        <v>0</v>
      </c>
    </row>
    <row r="663" spans="1:11" ht="12.75">
      <c r="A663" s="133">
        <v>40</v>
      </c>
      <c r="B663" s="133" t="s">
        <v>192</v>
      </c>
      <c r="C663" s="133">
        <v>3530</v>
      </c>
      <c r="D663" s="133" t="s">
        <v>212</v>
      </c>
      <c r="E663" s="133">
        <v>1231</v>
      </c>
      <c r="F663" s="133" t="s">
        <v>79</v>
      </c>
      <c r="G663" s="134">
        <v>125000</v>
      </c>
      <c r="H663" s="134">
        <v>125000</v>
      </c>
      <c r="I663" s="134">
        <v>125000</v>
      </c>
      <c r="J663" s="134">
        <v>125000</v>
      </c>
      <c r="K663" s="134">
        <v>125000</v>
      </c>
    </row>
    <row r="664" spans="1:11" ht="12.75">
      <c r="A664" s="133">
        <v>40</v>
      </c>
      <c r="B664" s="133" t="s">
        <v>192</v>
      </c>
      <c r="C664" s="133">
        <v>3530</v>
      </c>
      <c r="D664" s="133" t="s">
        <v>212</v>
      </c>
      <c r="E664" s="133">
        <v>1250</v>
      </c>
      <c r="F664" s="133" t="s">
        <v>80</v>
      </c>
      <c r="G664" s="134">
        <v>25000</v>
      </c>
      <c r="H664" s="134">
        <v>25000</v>
      </c>
      <c r="I664" s="134">
        <v>25000</v>
      </c>
      <c r="J664" s="134">
        <v>25000</v>
      </c>
      <c r="K664" s="134">
        <v>25000</v>
      </c>
    </row>
    <row r="665" spans="1:11" ht="12.75">
      <c r="A665" s="133">
        <v>40</v>
      </c>
      <c r="B665" s="133" t="s">
        <v>192</v>
      </c>
      <c r="C665" s="133">
        <v>3530</v>
      </c>
      <c r="D665" s="133" t="s">
        <v>212</v>
      </c>
      <c r="E665" s="133">
        <v>1251</v>
      </c>
      <c r="F665" s="133" t="s">
        <v>119</v>
      </c>
      <c r="G665" s="134">
        <v>40000</v>
      </c>
      <c r="H665" s="134">
        <v>40000</v>
      </c>
      <c r="I665" s="134">
        <v>40000</v>
      </c>
      <c r="J665" s="134">
        <v>40000</v>
      </c>
      <c r="K665" s="134">
        <v>40000</v>
      </c>
    </row>
    <row r="666" spans="1:11" ht="12.75">
      <c r="A666" s="133">
        <v>40</v>
      </c>
      <c r="B666" s="133" t="s">
        <v>192</v>
      </c>
      <c r="C666" s="133">
        <v>3530</v>
      </c>
      <c r="D666" s="133" t="s">
        <v>212</v>
      </c>
      <c r="E666" s="133">
        <v>1262</v>
      </c>
      <c r="F666" s="133" t="s">
        <v>82</v>
      </c>
      <c r="G666" s="134"/>
      <c r="H666" s="134">
        <v>47664</v>
      </c>
      <c r="I666" s="134">
        <v>47664</v>
      </c>
      <c r="J666" s="134">
        <v>47664</v>
      </c>
      <c r="K666" s="134">
        <v>47664</v>
      </c>
    </row>
    <row r="667" spans="1:11" ht="12.75">
      <c r="A667" s="133">
        <v>40</v>
      </c>
      <c r="B667" s="133" t="s">
        <v>192</v>
      </c>
      <c r="C667" s="133">
        <v>3530</v>
      </c>
      <c r="D667" s="133" t="s">
        <v>212</v>
      </c>
      <c r="E667" s="133">
        <v>1270</v>
      </c>
      <c r="F667" s="133" t="s">
        <v>24</v>
      </c>
      <c r="G667" s="134">
        <v>20000</v>
      </c>
      <c r="H667" s="134">
        <v>20000</v>
      </c>
      <c r="I667" s="134">
        <v>20000</v>
      </c>
      <c r="J667" s="134">
        <v>20000</v>
      </c>
      <c r="K667" s="134">
        <v>20000</v>
      </c>
    </row>
    <row r="668" spans="1:11" ht="12.75">
      <c r="A668" s="133">
        <v>40</v>
      </c>
      <c r="B668" s="133" t="s">
        <v>192</v>
      </c>
      <c r="C668" s="133">
        <v>3530</v>
      </c>
      <c r="D668" s="133" t="s">
        <v>212</v>
      </c>
      <c r="E668" s="133">
        <v>1290</v>
      </c>
      <c r="F668" s="133" t="s">
        <v>67</v>
      </c>
      <c r="G668" s="134">
        <v>45000</v>
      </c>
      <c r="H668" s="134">
        <v>45000</v>
      </c>
      <c r="I668" s="134">
        <v>45000</v>
      </c>
      <c r="J668" s="134">
        <v>45000</v>
      </c>
      <c r="K668" s="134">
        <v>45000</v>
      </c>
    </row>
    <row r="669" spans="1:11" ht="12.75">
      <c r="A669" s="133">
        <v>40</v>
      </c>
      <c r="B669" s="133" t="s">
        <v>192</v>
      </c>
      <c r="C669" s="133">
        <v>3530</v>
      </c>
      <c r="D669" s="133" t="s">
        <v>212</v>
      </c>
      <c r="E669" s="133">
        <v>1570</v>
      </c>
      <c r="F669" s="133" t="s">
        <v>114</v>
      </c>
      <c r="G669" s="134">
        <v>0</v>
      </c>
      <c r="H669" s="134">
        <v>0</v>
      </c>
      <c r="I669" s="134"/>
      <c r="J669" s="134"/>
      <c r="K669" s="134"/>
    </row>
    <row r="670" spans="1:11" ht="12.75">
      <c r="A670" s="133">
        <v>40</v>
      </c>
      <c r="B670" s="133" t="s">
        <v>192</v>
      </c>
      <c r="C670" s="133">
        <v>3530</v>
      </c>
      <c r="D670" s="133" t="s">
        <v>212</v>
      </c>
      <c r="E670" s="133">
        <v>1590</v>
      </c>
      <c r="F670" s="133" t="s">
        <v>122</v>
      </c>
      <c r="G670" s="134">
        <v>120000</v>
      </c>
      <c r="H670" s="134">
        <v>120000</v>
      </c>
      <c r="I670" s="134">
        <v>120000</v>
      </c>
      <c r="J670" s="134">
        <v>120000</v>
      </c>
      <c r="K670" s="134">
        <v>120000</v>
      </c>
    </row>
    <row r="671" spans="1:11" ht="12.75">
      <c r="A671" s="133">
        <v>40</v>
      </c>
      <c r="B671" s="133" t="s">
        <v>192</v>
      </c>
      <c r="C671" s="133">
        <v>3530</v>
      </c>
      <c r="D671" s="133" t="s">
        <v>212</v>
      </c>
      <c r="E671" s="133">
        <v>1640</v>
      </c>
      <c r="F671" s="133" t="s">
        <v>120</v>
      </c>
      <c r="G671" s="134">
        <v>-375000</v>
      </c>
      <c r="H671" s="134">
        <v>-375000</v>
      </c>
      <c r="I671" s="134">
        <v>-375000</v>
      </c>
      <c r="J671" s="134">
        <v>-375000</v>
      </c>
      <c r="K671" s="134">
        <v>-375000</v>
      </c>
    </row>
    <row r="672" spans="1:11" ht="12.75">
      <c r="A672" s="133">
        <v>40</v>
      </c>
      <c r="B672" s="133" t="s">
        <v>192</v>
      </c>
      <c r="C672" s="133">
        <v>3530</v>
      </c>
      <c r="D672" s="133" t="s">
        <v>212</v>
      </c>
      <c r="E672" s="133">
        <v>1728</v>
      </c>
      <c r="F672" s="133" t="s">
        <v>115</v>
      </c>
      <c r="G672" s="134">
        <v>0</v>
      </c>
      <c r="H672" s="134"/>
      <c r="I672" s="134"/>
      <c r="J672" s="134"/>
      <c r="K672" s="134"/>
    </row>
    <row r="673" spans="1:11" ht="12.75">
      <c r="A673" s="133">
        <v>40</v>
      </c>
      <c r="B673" s="133" t="s">
        <v>192</v>
      </c>
      <c r="C673" s="133">
        <v>3531</v>
      </c>
      <c r="D673" s="133" t="s">
        <v>213</v>
      </c>
      <c r="E673" s="133">
        <v>1231</v>
      </c>
      <c r="F673" s="133" t="s">
        <v>79</v>
      </c>
      <c r="G673" s="134">
        <v>500000</v>
      </c>
      <c r="H673" s="134">
        <v>0</v>
      </c>
      <c r="I673" s="134">
        <v>0</v>
      </c>
      <c r="J673" s="134">
        <v>0</v>
      </c>
      <c r="K673" s="134">
        <v>0</v>
      </c>
    </row>
    <row r="674" spans="1:11" ht="12.75">
      <c r="A674" s="133">
        <v>40</v>
      </c>
      <c r="B674" s="133" t="s">
        <v>192</v>
      </c>
      <c r="C674" s="133">
        <v>3531</v>
      </c>
      <c r="D674" s="133" t="s">
        <v>213</v>
      </c>
      <c r="E674" s="133">
        <v>1370</v>
      </c>
      <c r="F674" s="133" t="s">
        <v>11</v>
      </c>
      <c r="G674" s="134">
        <v>180000</v>
      </c>
      <c r="H674" s="134">
        <v>180000</v>
      </c>
      <c r="I674" s="134">
        <v>180000</v>
      </c>
      <c r="J674" s="134">
        <v>180000</v>
      </c>
      <c r="K674" s="134">
        <v>180000</v>
      </c>
    </row>
    <row r="675" spans="1:11" ht="12.75">
      <c r="A675" s="133">
        <v>40</v>
      </c>
      <c r="B675" s="133" t="s">
        <v>192</v>
      </c>
      <c r="C675" s="133">
        <v>3531</v>
      </c>
      <c r="D675" s="133" t="s">
        <v>213</v>
      </c>
      <c r="E675" s="133">
        <v>1640</v>
      </c>
      <c r="F675" s="133" t="s">
        <v>120</v>
      </c>
      <c r="G675" s="134">
        <v>-180000</v>
      </c>
      <c r="H675" s="134">
        <v>-180000</v>
      </c>
      <c r="I675" s="134">
        <v>-180000</v>
      </c>
      <c r="J675" s="134">
        <v>-180000</v>
      </c>
      <c r="K675" s="134">
        <v>-180000</v>
      </c>
    </row>
    <row r="676" spans="1:11" ht="12.75">
      <c r="A676" s="133">
        <v>40</v>
      </c>
      <c r="B676" s="133" t="s">
        <v>192</v>
      </c>
      <c r="C676" s="133">
        <v>3531</v>
      </c>
      <c r="D676" s="133" t="s">
        <v>213</v>
      </c>
      <c r="E676" s="133">
        <v>1950</v>
      </c>
      <c r="F676" s="133" t="s">
        <v>26</v>
      </c>
      <c r="G676" s="134">
        <v>-500000</v>
      </c>
      <c r="H676" s="134">
        <v>0</v>
      </c>
      <c r="I676" s="134">
        <v>0</v>
      </c>
      <c r="J676" s="134">
        <v>0</v>
      </c>
      <c r="K676" s="134">
        <v>0</v>
      </c>
    </row>
    <row r="677" spans="1:11" ht="12.75">
      <c r="A677" s="133">
        <v>40</v>
      </c>
      <c r="B677" s="133" t="s">
        <v>192</v>
      </c>
      <c r="C677" s="133">
        <v>3550</v>
      </c>
      <c r="D677" s="133" t="s">
        <v>214</v>
      </c>
      <c r="E677" s="133">
        <v>1120</v>
      </c>
      <c r="F677" s="133" t="s">
        <v>31</v>
      </c>
      <c r="G677" s="134">
        <v>25000</v>
      </c>
      <c r="H677" s="134">
        <v>25000</v>
      </c>
      <c r="I677" s="134">
        <v>25000</v>
      </c>
      <c r="J677" s="134">
        <v>25000</v>
      </c>
      <c r="K677" s="134">
        <v>25000</v>
      </c>
    </row>
    <row r="678" spans="1:11" ht="12.75">
      <c r="A678" s="133">
        <v>40</v>
      </c>
      <c r="B678" s="133" t="s">
        <v>192</v>
      </c>
      <c r="C678" s="133">
        <v>3550</v>
      </c>
      <c r="D678" s="133" t="s">
        <v>214</v>
      </c>
      <c r="E678" s="133">
        <v>1130</v>
      </c>
      <c r="F678" s="133" t="s">
        <v>16</v>
      </c>
      <c r="G678" s="134">
        <v>1000</v>
      </c>
      <c r="H678" s="134">
        <v>1000</v>
      </c>
      <c r="I678" s="134">
        <v>1000</v>
      </c>
      <c r="J678" s="134">
        <v>1000</v>
      </c>
      <c r="K678" s="134">
        <v>1000</v>
      </c>
    </row>
    <row r="679" spans="1:11" ht="12.75">
      <c r="A679" s="133">
        <v>40</v>
      </c>
      <c r="B679" s="133" t="s">
        <v>192</v>
      </c>
      <c r="C679" s="133">
        <v>3550</v>
      </c>
      <c r="D679" s="133" t="s">
        <v>214</v>
      </c>
      <c r="E679" s="133">
        <v>1140</v>
      </c>
      <c r="F679" s="133" t="s">
        <v>5</v>
      </c>
      <c r="G679" s="134">
        <v>1000</v>
      </c>
      <c r="H679" s="134">
        <v>1000</v>
      </c>
      <c r="I679" s="134">
        <v>1000</v>
      </c>
      <c r="J679" s="134">
        <v>1000</v>
      </c>
      <c r="K679" s="134">
        <v>1000</v>
      </c>
    </row>
    <row r="680" spans="1:11" ht="12.75">
      <c r="A680" s="133">
        <v>40</v>
      </c>
      <c r="B680" s="133" t="s">
        <v>192</v>
      </c>
      <c r="C680" s="133">
        <v>3550</v>
      </c>
      <c r="D680" s="133" t="s">
        <v>214</v>
      </c>
      <c r="E680" s="133">
        <v>1170</v>
      </c>
      <c r="F680" s="133" t="s">
        <v>98</v>
      </c>
      <c r="G680" s="134">
        <v>2000</v>
      </c>
      <c r="H680" s="134">
        <v>2000</v>
      </c>
      <c r="I680" s="134">
        <v>2000</v>
      </c>
      <c r="J680" s="134">
        <v>2000</v>
      </c>
      <c r="K680" s="134">
        <v>2000</v>
      </c>
    </row>
    <row r="681" spans="1:11" ht="12.75">
      <c r="A681" s="133">
        <v>40</v>
      </c>
      <c r="B681" s="133" t="s">
        <v>192</v>
      </c>
      <c r="C681" s="133">
        <v>3550</v>
      </c>
      <c r="D681" s="133" t="s">
        <v>214</v>
      </c>
      <c r="E681" s="133">
        <v>1172</v>
      </c>
      <c r="F681" s="133" t="s">
        <v>9</v>
      </c>
      <c r="G681" s="134">
        <v>2000</v>
      </c>
      <c r="H681" s="134">
        <v>2000</v>
      </c>
      <c r="I681" s="134">
        <v>2000</v>
      </c>
      <c r="J681" s="134">
        <v>2000</v>
      </c>
      <c r="K681" s="134">
        <v>2000</v>
      </c>
    </row>
    <row r="682" spans="1:11" ht="12.75">
      <c r="A682" s="133">
        <v>40</v>
      </c>
      <c r="B682" s="133" t="s">
        <v>192</v>
      </c>
      <c r="C682" s="133">
        <v>3550</v>
      </c>
      <c r="D682" s="133" t="s">
        <v>214</v>
      </c>
      <c r="E682" s="133">
        <v>1175</v>
      </c>
      <c r="F682" s="133" t="s">
        <v>87</v>
      </c>
      <c r="G682" s="134">
        <v>2000</v>
      </c>
      <c r="H682" s="134">
        <v>2000</v>
      </c>
      <c r="I682" s="134">
        <v>2000</v>
      </c>
      <c r="J682" s="134">
        <v>2000</v>
      </c>
      <c r="K682" s="134">
        <v>2000</v>
      </c>
    </row>
    <row r="683" spans="1:11" ht="12.75">
      <c r="A683" s="133">
        <v>40</v>
      </c>
      <c r="B683" s="133" t="s">
        <v>192</v>
      </c>
      <c r="C683" s="133">
        <v>3550</v>
      </c>
      <c r="D683" s="133" t="s">
        <v>214</v>
      </c>
      <c r="E683" s="133">
        <v>1190</v>
      </c>
      <c r="F683" s="133" t="s">
        <v>96</v>
      </c>
      <c r="G683" s="134">
        <v>16000</v>
      </c>
      <c r="H683" s="134">
        <v>16000</v>
      </c>
      <c r="I683" s="134">
        <v>16000</v>
      </c>
      <c r="J683" s="134">
        <v>16000</v>
      </c>
      <c r="K683" s="134">
        <v>16000</v>
      </c>
    </row>
    <row r="684" spans="1:11" ht="12.75">
      <c r="A684" s="133">
        <v>40</v>
      </c>
      <c r="B684" s="133" t="s">
        <v>192</v>
      </c>
      <c r="C684" s="133">
        <v>3550</v>
      </c>
      <c r="D684" s="133" t="s">
        <v>214</v>
      </c>
      <c r="E684" s="133">
        <v>1195</v>
      </c>
      <c r="F684" s="133" t="s">
        <v>21</v>
      </c>
      <c r="G684" s="134">
        <v>12000</v>
      </c>
      <c r="H684" s="134">
        <v>12000</v>
      </c>
      <c r="I684" s="134">
        <v>12000</v>
      </c>
      <c r="J684" s="134">
        <v>12000</v>
      </c>
      <c r="K684" s="134">
        <v>12000</v>
      </c>
    </row>
    <row r="685" spans="1:11" ht="12.75">
      <c r="A685" s="133">
        <v>40</v>
      </c>
      <c r="B685" s="133" t="s">
        <v>192</v>
      </c>
      <c r="C685" s="133">
        <v>3550</v>
      </c>
      <c r="D685" s="133" t="s">
        <v>214</v>
      </c>
      <c r="E685" s="133">
        <v>1201</v>
      </c>
      <c r="F685" s="133" t="s">
        <v>64</v>
      </c>
      <c r="G685" s="134">
        <v>4000</v>
      </c>
      <c r="H685" s="134">
        <v>4000</v>
      </c>
      <c r="I685" s="134">
        <v>4000</v>
      </c>
      <c r="J685" s="134">
        <v>4000</v>
      </c>
      <c r="K685" s="134">
        <v>4000</v>
      </c>
    </row>
    <row r="686" spans="1:11" ht="12.75">
      <c r="A686" s="133">
        <v>40</v>
      </c>
      <c r="B686" s="133" t="s">
        <v>192</v>
      </c>
      <c r="C686" s="133">
        <v>3550</v>
      </c>
      <c r="D686" s="133" t="s">
        <v>214</v>
      </c>
      <c r="E686" s="133">
        <v>1203</v>
      </c>
      <c r="F686" s="133" t="s">
        <v>23</v>
      </c>
      <c r="G686" s="134">
        <v>35000</v>
      </c>
      <c r="H686" s="134">
        <v>35000</v>
      </c>
      <c r="I686" s="134">
        <v>35000</v>
      </c>
      <c r="J686" s="134">
        <v>35000</v>
      </c>
      <c r="K686" s="134">
        <v>35000</v>
      </c>
    </row>
    <row r="687" spans="1:11" ht="12.75">
      <c r="A687" s="133">
        <v>40</v>
      </c>
      <c r="B687" s="133" t="s">
        <v>192</v>
      </c>
      <c r="C687" s="133">
        <v>3550</v>
      </c>
      <c r="D687" s="133" t="s">
        <v>214</v>
      </c>
      <c r="E687" s="133">
        <v>1231</v>
      </c>
      <c r="F687" s="133" t="s">
        <v>79</v>
      </c>
      <c r="G687" s="134">
        <v>65000</v>
      </c>
      <c r="H687" s="134">
        <v>65000</v>
      </c>
      <c r="I687" s="134">
        <v>65000</v>
      </c>
      <c r="J687" s="134">
        <v>65000</v>
      </c>
      <c r="K687" s="134">
        <v>65000</v>
      </c>
    </row>
    <row r="688" spans="1:11" ht="12.75">
      <c r="A688" s="133">
        <v>40</v>
      </c>
      <c r="B688" s="133" t="s">
        <v>192</v>
      </c>
      <c r="C688" s="133">
        <v>3550</v>
      </c>
      <c r="D688" s="133" t="s">
        <v>214</v>
      </c>
      <c r="E688" s="133">
        <v>1240</v>
      </c>
      <c r="F688" s="133" t="s">
        <v>17</v>
      </c>
      <c r="G688" s="134">
        <v>900000</v>
      </c>
      <c r="H688" s="134">
        <v>900000</v>
      </c>
      <c r="I688" s="134">
        <v>900000</v>
      </c>
      <c r="J688" s="134">
        <v>900000</v>
      </c>
      <c r="K688" s="134">
        <v>900000</v>
      </c>
    </row>
    <row r="689" spans="1:11" ht="12.75">
      <c r="A689" s="133">
        <v>40</v>
      </c>
      <c r="B689" s="133" t="s">
        <v>192</v>
      </c>
      <c r="C689" s="133">
        <v>3550</v>
      </c>
      <c r="D689" s="133" t="s">
        <v>214</v>
      </c>
      <c r="E689" s="133">
        <v>1262</v>
      </c>
      <c r="F689" s="133" t="s">
        <v>82</v>
      </c>
      <c r="G689" s="134">
        <v>165000</v>
      </c>
      <c r="H689" s="134">
        <v>174767</v>
      </c>
      <c r="I689" s="134">
        <v>174767</v>
      </c>
      <c r="J689" s="134">
        <v>174767</v>
      </c>
      <c r="K689" s="134">
        <v>174767</v>
      </c>
    </row>
    <row r="690" spans="1:11" ht="12.75">
      <c r="A690" s="133">
        <v>40</v>
      </c>
      <c r="B690" s="133" t="s">
        <v>192</v>
      </c>
      <c r="C690" s="133">
        <v>3550</v>
      </c>
      <c r="D690" s="133" t="s">
        <v>214</v>
      </c>
      <c r="E690" s="133">
        <v>1290</v>
      </c>
      <c r="F690" s="133" t="s">
        <v>67</v>
      </c>
      <c r="G690" s="134">
        <v>25000</v>
      </c>
      <c r="H690" s="134">
        <v>25000</v>
      </c>
      <c r="I690" s="134">
        <v>25000</v>
      </c>
      <c r="J690" s="134">
        <v>25000</v>
      </c>
      <c r="K690" s="134">
        <v>25000</v>
      </c>
    </row>
    <row r="691" spans="1:11" ht="12.75">
      <c r="A691" s="133">
        <v>40</v>
      </c>
      <c r="B691" s="133" t="s">
        <v>192</v>
      </c>
      <c r="C691" s="133">
        <v>3550</v>
      </c>
      <c r="D691" s="133" t="s">
        <v>214</v>
      </c>
      <c r="E691" s="133">
        <v>1380</v>
      </c>
      <c r="F691" s="133" t="s">
        <v>123</v>
      </c>
      <c r="G691" s="134">
        <v>190000</v>
      </c>
      <c r="H691" s="134">
        <v>190000</v>
      </c>
      <c r="I691" s="134">
        <v>190000</v>
      </c>
      <c r="J691" s="134">
        <v>190000</v>
      </c>
      <c r="K691" s="134">
        <v>190000</v>
      </c>
    </row>
    <row r="692" spans="1:11" ht="12.75">
      <c r="A692" s="133">
        <v>40</v>
      </c>
      <c r="B692" s="133" t="s">
        <v>192</v>
      </c>
      <c r="C692" s="133">
        <v>3550</v>
      </c>
      <c r="D692" s="133" t="s">
        <v>214</v>
      </c>
      <c r="E692" s="133">
        <v>1590</v>
      </c>
      <c r="F692" s="133" t="s">
        <v>122</v>
      </c>
      <c r="G692" s="134">
        <v>26000</v>
      </c>
      <c r="H692" s="134">
        <v>26000</v>
      </c>
      <c r="I692" s="134">
        <v>26000</v>
      </c>
      <c r="J692" s="134">
        <v>26000</v>
      </c>
      <c r="K692" s="134">
        <v>26000</v>
      </c>
    </row>
    <row r="693" spans="1:11" ht="12.75">
      <c r="A693" s="133">
        <v>40</v>
      </c>
      <c r="B693" s="133" t="s">
        <v>192</v>
      </c>
      <c r="C693" s="133">
        <v>3550</v>
      </c>
      <c r="D693" s="133" t="s">
        <v>214</v>
      </c>
      <c r="E693" s="133">
        <v>1640</v>
      </c>
      <c r="F693" s="133" t="s">
        <v>120</v>
      </c>
      <c r="G693" s="134">
        <v>-1471000</v>
      </c>
      <c r="H693" s="134">
        <v>-1471000</v>
      </c>
      <c r="I693" s="134">
        <v>-1471000</v>
      </c>
      <c r="J693" s="134">
        <v>-1471000</v>
      </c>
      <c r="K693" s="134">
        <v>-1471000</v>
      </c>
    </row>
    <row r="694" spans="1:11" ht="12.75">
      <c r="A694" s="133">
        <v>40</v>
      </c>
      <c r="B694" s="133" t="s">
        <v>192</v>
      </c>
      <c r="C694" s="133">
        <v>3800</v>
      </c>
      <c r="D694" s="133" t="s">
        <v>215</v>
      </c>
      <c r="E694" s="133">
        <v>1570</v>
      </c>
      <c r="F694" s="133" t="s">
        <v>114</v>
      </c>
      <c r="G694" s="134">
        <v>0</v>
      </c>
      <c r="H694" s="134">
        <v>0</v>
      </c>
      <c r="I694" s="134"/>
      <c r="J694" s="134"/>
      <c r="K694" s="134"/>
    </row>
    <row r="695" spans="1:11" ht="12.75">
      <c r="A695" s="133">
        <v>40</v>
      </c>
      <c r="B695" s="133" t="s">
        <v>192</v>
      </c>
      <c r="C695" s="133">
        <v>3800</v>
      </c>
      <c r="D695" s="133" t="s">
        <v>215</v>
      </c>
      <c r="E695" s="133">
        <v>1728</v>
      </c>
      <c r="F695" s="133" t="s">
        <v>115</v>
      </c>
      <c r="G695" s="134">
        <v>0</v>
      </c>
      <c r="H695" s="134">
        <v>0</v>
      </c>
      <c r="I695" s="134"/>
      <c r="J695" s="134"/>
      <c r="K695" s="134"/>
    </row>
    <row r="696" spans="1:11" ht="12.75">
      <c r="A696" s="133">
        <v>40</v>
      </c>
      <c r="B696" s="133" t="s">
        <v>192</v>
      </c>
      <c r="C696" s="133">
        <v>3801</v>
      </c>
      <c r="D696" s="133" t="s">
        <v>216</v>
      </c>
      <c r="E696" s="133">
        <v>1010</v>
      </c>
      <c r="F696" s="133" t="s">
        <v>18</v>
      </c>
      <c r="G696" s="134"/>
      <c r="H696" s="134"/>
      <c r="I696" s="134">
        <v>170000</v>
      </c>
      <c r="J696" s="134">
        <v>170000</v>
      </c>
      <c r="K696" s="134">
        <v>170000</v>
      </c>
    </row>
    <row r="697" spans="1:11" ht="12.75">
      <c r="A697" s="133">
        <v>40</v>
      </c>
      <c r="B697" s="133" t="s">
        <v>192</v>
      </c>
      <c r="C697" s="133">
        <v>3801</v>
      </c>
      <c r="D697" s="133" t="s">
        <v>216</v>
      </c>
      <c r="E697" s="133">
        <v>1120</v>
      </c>
      <c r="F697" s="133" t="s">
        <v>390</v>
      </c>
      <c r="G697" s="134"/>
      <c r="H697" s="134"/>
      <c r="I697" s="134">
        <v>10000</v>
      </c>
      <c r="J697" s="134">
        <v>10000</v>
      </c>
      <c r="K697" s="134">
        <v>10000</v>
      </c>
    </row>
    <row r="698" spans="1:11" ht="12.75">
      <c r="A698" s="133">
        <v>40</v>
      </c>
      <c r="B698" s="133" t="s">
        <v>192</v>
      </c>
      <c r="C698" s="133">
        <v>3801</v>
      </c>
      <c r="D698" s="133" t="s">
        <v>216</v>
      </c>
      <c r="E698" s="133">
        <v>1180</v>
      </c>
      <c r="F698" s="133" t="s">
        <v>63</v>
      </c>
      <c r="G698" s="134"/>
      <c r="H698" s="134"/>
      <c r="I698" s="134">
        <v>96000</v>
      </c>
      <c r="J698" s="134">
        <v>96000</v>
      </c>
      <c r="K698" s="134">
        <v>96000</v>
      </c>
    </row>
    <row r="699" spans="1:11" ht="12.75">
      <c r="A699" s="133">
        <v>40</v>
      </c>
      <c r="B699" s="133" t="s">
        <v>192</v>
      </c>
      <c r="C699" s="133">
        <v>3801</v>
      </c>
      <c r="D699" s="133" t="s">
        <v>216</v>
      </c>
      <c r="E699" s="133">
        <v>1185</v>
      </c>
      <c r="F699" s="133" t="s">
        <v>29</v>
      </c>
      <c r="G699" s="134"/>
      <c r="H699" s="134"/>
      <c r="I699" s="134">
        <v>15000</v>
      </c>
      <c r="J699" s="134">
        <v>15000</v>
      </c>
      <c r="K699" s="134">
        <v>15000</v>
      </c>
    </row>
    <row r="700" spans="1:11" ht="12.75">
      <c r="A700" s="133">
        <v>40</v>
      </c>
      <c r="B700" s="133" t="s">
        <v>192</v>
      </c>
      <c r="C700" s="133">
        <v>3801</v>
      </c>
      <c r="D700" s="133" t="s">
        <v>216</v>
      </c>
      <c r="E700" s="133">
        <v>1261</v>
      </c>
      <c r="F700" s="133" t="s">
        <v>81</v>
      </c>
      <c r="G700" s="134"/>
      <c r="H700" s="134"/>
      <c r="I700" s="134">
        <v>30000</v>
      </c>
      <c r="J700" s="134">
        <v>30000</v>
      </c>
      <c r="K700" s="134">
        <v>30000</v>
      </c>
    </row>
    <row r="701" spans="1:11" ht="12.75">
      <c r="A701" s="133">
        <v>40</v>
      </c>
      <c r="B701" s="133" t="s">
        <v>192</v>
      </c>
      <c r="C701" s="133">
        <v>3801</v>
      </c>
      <c r="D701" s="133" t="s">
        <v>216</v>
      </c>
      <c r="E701" s="133">
        <v>1262</v>
      </c>
      <c r="F701" s="133" t="s">
        <v>82</v>
      </c>
      <c r="G701" s="134"/>
      <c r="H701" s="134"/>
      <c r="I701" s="134">
        <v>30000</v>
      </c>
      <c r="J701" s="134">
        <v>30000</v>
      </c>
      <c r="K701" s="134">
        <v>30000</v>
      </c>
    </row>
    <row r="702" spans="1:11" ht="12.75">
      <c r="A702" s="133">
        <v>40</v>
      </c>
      <c r="B702" s="133" t="s">
        <v>192</v>
      </c>
      <c r="C702" s="133">
        <v>3801</v>
      </c>
      <c r="D702" s="133" t="s">
        <v>216</v>
      </c>
      <c r="E702" s="133">
        <v>1570</v>
      </c>
      <c r="F702" s="133" t="s">
        <v>114</v>
      </c>
      <c r="G702" s="134">
        <v>0</v>
      </c>
      <c r="H702" s="134">
        <v>0</v>
      </c>
      <c r="I702" s="134"/>
      <c r="J702" s="134"/>
      <c r="K702" s="134"/>
    </row>
    <row r="703" spans="1:11" ht="12.75">
      <c r="A703" s="133">
        <v>40</v>
      </c>
      <c r="B703" s="133" t="s">
        <v>192</v>
      </c>
      <c r="C703" s="133">
        <v>3801</v>
      </c>
      <c r="D703" s="133" t="s">
        <v>216</v>
      </c>
      <c r="E703" s="133">
        <v>1624</v>
      </c>
      <c r="F703" s="133" t="s">
        <v>100</v>
      </c>
      <c r="G703" s="134"/>
      <c r="H703" s="134"/>
      <c r="I703" s="134">
        <v>-200000</v>
      </c>
      <c r="J703" s="134">
        <v>-200000</v>
      </c>
      <c r="K703" s="134">
        <v>-200000</v>
      </c>
    </row>
    <row r="704" spans="1:11" ht="12.75">
      <c r="A704" s="133">
        <v>40</v>
      </c>
      <c r="B704" s="133" t="s">
        <v>192</v>
      </c>
      <c r="C704" s="133">
        <v>3801</v>
      </c>
      <c r="D704" s="133" t="s">
        <v>216</v>
      </c>
      <c r="E704" s="133">
        <v>1728</v>
      </c>
      <c r="F704" s="133" t="s">
        <v>115</v>
      </c>
      <c r="G704" s="134">
        <v>0</v>
      </c>
      <c r="H704" s="134">
        <v>0</v>
      </c>
      <c r="I704" s="134"/>
      <c r="J704" s="134"/>
      <c r="K704" s="134"/>
    </row>
    <row r="705" spans="1:11" ht="12.75">
      <c r="A705" s="133">
        <v>40</v>
      </c>
      <c r="B705" s="133" t="s">
        <v>192</v>
      </c>
      <c r="C705" s="133">
        <v>3802</v>
      </c>
      <c r="D705" s="133" t="s">
        <v>389</v>
      </c>
      <c r="E705" s="133">
        <v>1010</v>
      </c>
      <c r="F705" s="133" t="s">
        <v>18</v>
      </c>
      <c r="G705" s="134"/>
      <c r="H705" s="134">
        <v>25000</v>
      </c>
      <c r="I705" s="134">
        <v>25000</v>
      </c>
      <c r="J705" s="134">
        <v>25000</v>
      </c>
      <c r="K705" s="134">
        <v>25000</v>
      </c>
    </row>
    <row r="706" spans="1:11" ht="12.75">
      <c r="A706" s="133">
        <v>40</v>
      </c>
      <c r="B706" s="133" t="s">
        <v>192</v>
      </c>
      <c r="C706" s="133">
        <v>3802</v>
      </c>
      <c r="D706" s="133" t="s">
        <v>389</v>
      </c>
      <c r="E706" s="133">
        <v>1180</v>
      </c>
      <c r="F706" s="133" t="s">
        <v>63</v>
      </c>
      <c r="G706" s="134"/>
      <c r="H706" s="134">
        <v>25000</v>
      </c>
      <c r="I706" s="134">
        <v>25000</v>
      </c>
      <c r="J706" s="134">
        <v>25000</v>
      </c>
      <c r="K706" s="134">
        <v>25000</v>
      </c>
    </row>
    <row r="707" spans="1:11" ht="12.75">
      <c r="A707" s="133">
        <v>40</v>
      </c>
      <c r="B707" s="133" t="s">
        <v>192</v>
      </c>
      <c r="C707" s="133">
        <v>3802</v>
      </c>
      <c r="D707" s="133" t="s">
        <v>389</v>
      </c>
      <c r="E707" s="133">
        <v>1185</v>
      </c>
      <c r="F707" s="133" t="s">
        <v>29</v>
      </c>
      <c r="G707" s="134"/>
      <c r="H707" s="134">
        <v>15000</v>
      </c>
      <c r="I707" s="134">
        <v>15000</v>
      </c>
      <c r="J707" s="134">
        <v>15000</v>
      </c>
      <c r="K707" s="134">
        <v>15000</v>
      </c>
    </row>
    <row r="708" spans="1:11" ht="12.75">
      <c r="A708" s="133">
        <v>40</v>
      </c>
      <c r="B708" s="133" t="s">
        <v>192</v>
      </c>
      <c r="C708" s="133">
        <v>3802</v>
      </c>
      <c r="D708" s="133" t="s">
        <v>389</v>
      </c>
      <c r="E708" s="133">
        <v>1262</v>
      </c>
      <c r="F708" s="133" t="s">
        <v>82</v>
      </c>
      <c r="G708" s="134"/>
      <c r="H708" s="134">
        <v>70000</v>
      </c>
      <c r="I708" s="134">
        <v>70000</v>
      </c>
      <c r="J708" s="134">
        <v>70000</v>
      </c>
      <c r="K708" s="134">
        <v>70000</v>
      </c>
    </row>
    <row r="709" spans="1:11" ht="12.75">
      <c r="A709" s="133">
        <v>40</v>
      </c>
      <c r="B709" s="133" t="s">
        <v>192</v>
      </c>
      <c r="C709" s="133">
        <v>3802</v>
      </c>
      <c r="D709" s="133" t="s">
        <v>389</v>
      </c>
      <c r="E709" s="133">
        <v>1624</v>
      </c>
      <c r="F709" s="133" t="s">
        <v>100</v>
      </c>
      <c r="G709" s="134"/>
      <c r="H709" s="134">
        <v>-30000</v>
      </c>
      <c r="I709" s="134">
        <v>-30000</v>
      </c>
      <c r="J709" s="134">
        <v>-30000</v>
      </c>
      <c r="K709" s="134">
        <v>-30000</v>
      </c>
    </row>
    <row r="710" spans="1:11" ht="12.75">
      <c r="A710" s="133">
        <v>40</v>
      </c>
      <c r="B710" s="133" t="s">
        <v>192</v>
      </c>
      <c r="C710" s="133">
        <v>3900</v>
      </c>
      <c r="D710" s="133" t="s">
        <v>150</v>
      </c>
      <c r="E710" s="133">
        <v>1570</v>
      </c>
      <c r="F710" s="133" t="s">
        <v>114</v>
      </c>
      <c r="G710" s="134">
        <v>0</v>
      </c>
      <c r="H710" s="134">
        <v>0</v>
      </c>
      <c r="I710" s="134"/>
      <c r="J710" s="134"/>
      <c r="K710" s="134"/>
    </row>
    <row r="711" spans="1:11" ht="12.75">
      <c r="A711" s="133">
        <v>40</v>
      </c>
      <c r="B711" s="133" t="s">
        <v>192</v>
      </c>
      <c r="C711" s="133">
        <v>3900</v>
      </c>
      <c r="D711" s="133" t="s">
        <v>150</v>
      </c>
      <c r="E711" s="133">
        <v>1728</v>
      </c>
      <c r="F711" s="133" t="s">
        <v>115</v>
      </c>
      <c r="G711" s="134">
        <v>0</v>
      </c>
      <c r="H711" s="134">
        <v>0</v>
      </c>
      <c r="I711" s="134"/>
      <c r="J711" s="134"/>
      <c r="K711" s="134"/>
    </row>
    <row r="712" spans="1:11" ht="12.75">
      <c r="A712" s="133">
        <v>50</v>
      </c>
      <c r="B712" s="133" t="s">
        <v>217</v>
      </c>
      <c r="C712" s="133">
        <v>1217</v>
      </c>
      <c r="D712" s="133" t="s">
        <v>407</v>
      </c>
      <c r="E712" s="133">
        <v>1488</v>
      </c>
      <c r="F712" s="133" t="s">
        <v>407</v>
      </c>
      <c r="G712" s="134">
        <v>0</v>
      </c>
      <c r="H712" s="134">
        <v>0</v>
      </c>
      <c r="I712" s="134">
        <v>-19308</v>
      </c>
      <c r="J712" s="134">
        <v>-19308</v>
      </c>
      <c r="K712" s="134">
        <v>-19308</v>
      </c>
    </row>
    <row r="713" spans="1:11" ht="12.75">
      <c r="A713" s="133">
        <v>50</v>
      </c>
      <c r="B713" s="133" t="s">
        <v>217</v>
      </c>
      <c r="C713" s="133">
        <v>2310</v>
      </c>
      <c r="D713" s="133" t="s">
        <v>218</v>
      </c>
      <c r="E713" s="133">
        <v>1172</v>
      </c>
      <c r="F713" s="133" t="s">
        <v>9</v>
      </c>
      <c r="G713" s="134">
        <v>10000</v>
      </c>
      <c r="H713" s="134">
        <v>5000</v>
      </c>
      <c r="I713" s="134">
        <v>5000</v>
      </c>
      <c r="J713" s="134">
        <v>5000</v>
      </c>
      <c r="K713" s="134">
        <v>5000</v>
      </c>
    </row>
    <row r="714" spans="1:11" ht="12.75">
      <c r="A714" s="133">
        <v>50</v>
      </c>
      <c r="B714" s="133" t="s">
        <v>217</v>
      </c>
      <c r="C714" s="133">
        <v>2311</v>
      </c>
      <c r="D714" s="133" t="s">
        <v>219</v>
      </c>
      <c r="E714" s="133">
        <v>1030</v>
      </c>
      <c r="F714" s="133" t="s">
        <v>84</v>
      </c>
      <c r="G714" s="134">
        <v>10000</v>
      </c>
      <c r="H714" s="134">
        <v>15000</v>
      </c>
      <c r="I714" s="134">
        <v>15000</v>
      </c>
      <c r="J714" s="134">
        <v>15000</v>
      </c>
      <c r="K714" s="134">
        <v>15000</v>
      </c>
    </row>
    <row r="715" spans="1:11" ht="12.75">
      <c r="A715" s="133">
        <v>50</v>
      </c>
      <c r="B715" s="133" t="s">
        <v>217</v>
      </c>
      <c r="C715" s="133">
        <v>2311</v>
      </c>
      <c r="D715" s="133" t="s">
        <v>219</v>
      </c>
      <c r="E715" s="133">
        <v>1099</v>
      </c>
      <c r="F715" s="133" t="s">
        <v>2</v>
      </c>
      <c r="G715" s="134">
        <v>1000</v>
      </c>
      <c r="H715" s="134">
        <v>3000</v>
      </c>
      <c r="I715" s="134">
        <v>3000</v>
      </c>
      <c r="J715" s="134">
        <v>3000</v>
      </c>
      <c r="K715" s="134">
        <v>3000</v>
      </c>
    </row>
    <row r="716" spans="1:11" ht="12.75">
      <c r="A716" s="133">
        <v>50</v>
      </c>
      <c r="B716" s="133" t="s">
        <v>217</v>
      </c>
      <c r="C716" s="133">
        <v>2311</v>
      </c>
      <c r="D716" s="133" t="s">
        <v>219</v>
      </c>
      <c r="E716" s="133">
        <v>1115</v>
      </c>
      <c r="F716" s="133" t="s">
        <v>4</v>
      </c>
      <c r="G716" s="134">
        <v>30000</v>
      </c>
      <c r="H716" s="134">
        <v>20000</v>
      </c>
      <c r="I716" s="134">
        <v>20000</v>
      </c>
      <c r="J716" s="134">
        <v>20000</v>
      </c>
      <c r="K716" s="134">
        <v>20000</v>
      </c>
    </row>
    <row r="717" spans="1:11" ht="12.75">
      <c r="A717" s="133">
        <v>50</v>
      </c>
      <c r="B717" s="133" t="s">
        <v>217</v>
      </c>
      <c r="C717" s="133">
        <v>2311</v>
      </c>
      <c r="D717" s="133" t="s">
        <v>219</v>
      </c>
      <c r="E717" s="133">
        <v>1131</v>
      </c>
      <c r="F717" s="133" t="s">
        <v>19</v>
      </c>
      <c r="G717" s="134">
        <v>6000</v>
      </c>
      <c r="H717" s="134">
        <v>8000</v>
      </c>
      <c r="I717" s="134">
        <v>8000</v>
      </c>
      <c r="J717" s="134">
        <v>8000</v>
      </c>
      <c r="K717" s="134">
        <v>8000</v>
      </c>
    </row>
    <row r="718" spans="1:11" ht="12.75">
      <c r="A718" s="133">
        <v>50</v>
      </c>
      <c r="B718" s="133" t="s">
        <v>217</v>
      </c>
      <c r="C718" s="133">
        <v>2311</v>
      </c>
      <c r="D718" s="133" t="s">
        <v>219</v>
      </c>
      <c r="E718" s="133">
        <v>1180</v>
      </c>
      <c r="F718" s="133" t="s">
        <v>63</v>
      </c>
      <c r="G718" s="134">
        <v>12000</v>
      </c>
      <c r="H718" s="134">
        <v>15000</v>
      </c>
      <c r="I718" s="134">
        <v>15000</v>
      </c>
      <c r="J718" s="134">
        <v>15000</v>
      </c>
      <c r="K718" s="134">
        <v>15000</v>
      </c>
    </row>
    <row r="719" spans="1:11" ht="12.75">
      <c r="A719" s="133">
        <v>50</v>
      </c>
      <c r="B719" s="133" t="s">
        <v>217</v>
      </c>
      <c r="C719" s="133">
        <v>2311</v>
      </c>
      <c r="D719" s="133" t="s">
        <v>219</v>
      </c>
      <c r="E719" s="133">
        <v>1190</v>
      </c>
      <c r="F719" s="133" t="s">
        <v>96</v>
      </c>
      <c r="G719" s="134">
        <v>36000</v>
      </c>
      <c r="H719" s="134">
        <v>36000</v>
      </c>
      <c r="I719" s="134">
        <v>36000</v>
      </c>
      <c r="J719" s="134">
        <v>36000</v>
      </c>
      <c r="K719" s="134">
        <v>36000</v>
      </c>
    </row>
    <row r="720" spans="1:11" ht="12.75">
      <c r="A720" s="133">
        <v>50</v>
      </c>
      <c r="B720" s="133" t="s">
        <v>217</v>
      </c>
      <c r="C720" s="133">
        <v>2311</v>
      </c>
      <c r="D720" s="133" t="s">
        <v>219</v>
      </c>
      <c r="E720" s="133">
        <v>1200</v>
      </c>
      <c r="F720" s="133" t="s">
        <v>22</v>
      </c>
      <c r="G720" s="134">
        <v>5000</v>
      </c>
      <c r="H720" s="134">
        <v>8000</v>
      </c>
      <c r="I720" s="134">
        <v>8000</v>
      </c>
      <c r="J720" s="134">
        <v>8000</v>
      </c>
      <c r="K720" s="134">
        <v>8000</v>
      </c>
    </row>
    <row r="721" spans="1:11" ht="12.75">
      <c r="A721" s="133">
        <v>50</v>
      </c>
      <c r="B721" s="133" t="s">
        <v>217</v>
      </c>
      <c r="C721" s="133">
        <v>2311</v>
      </c>
      <c r="D721" s="133" t="s">
        <v>219</v>
      </c>
      <c r="E721" s="133">
        <v>1624</v>
      </c>
      <c r="F721" s="133" t="s">
        <v>100</v>
      </c>
      <c r="G721" s="134">
        <v>-30000</v>
      </c>
      <c r="H721" s="134">
        <v>-20000</v>
      </c>
      <c r="I721" s="134">
        <v>-20000</v>
      </c>
      <c r="J721" s="134">
        <v>-20000</v>
      </c>
      <c r="K721" s="134">
        <v>-20000</v>
      </c>
    </row>
    <row r="722" spans="1:11" ht="12.75">
      <c r="A722" s="133">
        <v>50</v>
      </c>
      <c r="B722" s="133" t="s">
        <v>217</v>
      </c>
      <c r="C722" s="133">
        <v>2312</v>
      </c>
      <c r="D722" s="133" t="s">
        <v>220</v>
      </c>
      <c r="E722" s="133">
        <v>1080</v>
      </c>
      <c r="F722" s="133" t="s">
        <v>0</v>
      </c>
      <c r="G722" s="134">
        <v>10000</v>
      </c>
      <c r="H722" s="134">
        <v>5000</v>
      </c>
      <c r="I722" s="134">
        <v>5000</v>
      </c>
      <c r="J722" s="134">
        <v>5000</v>
      </c>
      <c r="K722" s="134">
        <v>5000</v>
      </c>
    </row>
    <row r="723" spans="1:11" ht="12.75">
      <c r="A723" s="133">
        <v>50</v>
      </c>
      <c r="B723" s="133" t="s">
        <v>217</v>
      </c>
      <c r="C723" s="133">
        <v>2312</v>
      </c>
      <c r="D723" s="133" t="s">
        <v>220</v>
      </c>
      <c r="E723" s="133">
        <v>1099</v>
      </c>
      <c r="F723" s="133" t="s">
        <v>2</v>
      </c>
      <c r="G723" s="134">
        <v>510</v>
      </c>
      <c r="H723" s="134">
        <v>0</v>
      </c>
      <c r="I723" s="134">
        <v>0</v>
      </c>
      <c r="J723" s="134">
        <v>0</v>
      </c>
      <c r="K723" s="134">
        <v>0</v>
      </c>
    </row>
    <row r="724" spans="1:11" ht="12.75">
      <c r="A724" s="133">
        <v>50</v>
      </c>
      <c r="B724" s="133" t="s">
        <v>217</v>
      </c>
      <c r="C724" s="133">
        <v>2312</v>
      </c>
      <c r="D724" s="133" t="s">
        <v>220</v>
      </c>
      <c r="E724" s="133">
        <v>1115</v>
      </c>
      <c r="F724" s="133" t="s">
        <v>4</v>
      </c>
      <c r="G724" s="134">
        <v>1500</v>
      </c>
      <c r="H724" s="134">
        <v>1500</v>
      </c>
      <c r="I724" s="134">
        <v>1500</v>
      </c>
      <c r="J724" s="134">
        <v>1500</v>
      </c>
      <c r="K724" s="134">
        <v>1500</v>
      </c>
    </row>
    <row r="725" spans="1:11" ht="12.75">
      <c r="A725" s="133">
        <v>50</v>
      </c>
      <c r="B725" s="133" t="s">
        <v>217</v>
      </c>
      <c r="C725" s="133">
        <v>2312</v>
      </c>
      <c r="D725" s="133" t="s">
        <v>220</v>
      </c>
      <c r="E725" s="133">
        <v>1200</v>
      </c>
      <c r="F725" s="133" t="s">
        <v>22</v>
      </c>
      <c r="G725" s="134">
        <v>30000</v>
      </c>
      <c r="H725" s="134">
        <v>5000</v>
      </c>
      <c r="I725" s="134">
        <v>5000</v>
      </c>
      <c r="J725" s="134">
        <v>5000</v>
      </c>
      <c r="K725" s="134">
        <v>5000</v>
      </c>
    </row>
    <row r="726" spans="1:11" ht="12.75">
      <c r="A726" s="133">
        <v>50</v>
      </c>
      <c r="B726" s="133" t="s">
        <v>217</v>
      </c>
      <c r="C726" s="133">
        <v>3252</v>
      </c>
      <c r="D726" s="133" t="s">
        <v>221</v>
      </c>
      <c r="E726" s="133">
        <v>1030</v>
      </c>
      <c r="F726" s="133" t="s">
        <v>84</v>
      </c>
      <c r="G726" s="134">
        <v>35000</v>
      </c>
      <c r="H726" s="134">
        <v>35000</v>
      </c>
      <c r="I726" s="134">
        <v>35000</v>
      </c>
      <c r="J726" s="134">
        <v>35000</v>
      </c>
      <c r="K726" s="134">
        <v>35000</v>
      </c>
    </row>
    <row r="727" spans="1:11" ht="12.75">
      <c r="A727" s="133">
        <v>50</v>
      </c>
      <c r="B727" s="133" t="s">
        <v>217</v>
      </c>
      <c r="C727" s="133">
        <v>3252</v>
      </c>
      <c r="D727" s="133" t="s">
        <v>221</v>
      </c>
      <c r="E727" s="133">
        <v>1090</v>
      </c>
      <c r="F727" s="133" t="s">
        <v>1</v>
      </c>
      <c r="G727" s="134">
        <v>0</v>
      </c>
      <c r="H727" s="134">
        <v>7005</v>
      </c>
      <c r="I727" s="134">
        <v>7005</v>
      </c>
      <c r="J727" s="134">
        <v>7005</v>
      </c>
      <c r="K727" s="134">
        <v>7005</v>
      </c>
    </row>
    <row r="728" spans="1:11" ht="12.75">
      <c r="A728" s="133">
        <v>50</v>
      </c>
      <c r="B728" s="133" t="s">
        <v>217</v>
      </c>
      <c r="C728" s="133">
        <v>3252</v>
      </c>
      <c r="D728" s="133" t="s">
        <v>221</v>
      </c>
      <c r="E728" s="133">
        <v>1099</v>
      </c>
      <c r="F728" s="133" t="s">
        <v>2</v>
      </c>
      <c r="G728" s="134">
        <v>1275</v>
      </c>
      <c r="H728" s="134">
        <v>2400</v>
      </c>
      <c r="I728" s="134">
        <v>2400</v>
      </c>
      <c r="J728" s="134">
        <v>2400</v>
      </c>
      <c r="K728" s="134">
        <v>2400</v>
      </c>
    </row>
    <row r="729" spans="1:11" ht="12.75">
      <c r="A729" s="133">
        <v>50</v>
      </c>
      <c r="B729" s="133" t="s">
        <v>217</v>
      </c>
      <c r="C729" s="133">
        <v>3252</v>
      </c>
      <c r="D729" s="133" t="s">
        <v>221</v>
      </c>
      <c r="E729" s="133">
        <v>1100</v>
      </c>
      <c r="F729" s="133" t="s">
        <v>15</v>
      </c>
      <c r="G729" s="134">
        <v>215</v>
      </c>
      <c r="H729" s="134">
        <v>1000</v>
      </c>
      <c r="I729" s="134">
        <v>1000</v>
      </c>
      <c r="J729" s="134">
        <v>1000</v>
      </c>
      <c r="K729" s="134">
        <v>1000</v>
      </c>
    </row>
    <row r="730" spans="1:11" ht="12.75">
      <c r="A730" s="133">
        <v>50</v>
      </c>
      <c r="B730" s="133" t="s">
        <v>217</v>
      </c>
      <c r="C730" s="133">
        <v>3252</v>
      </c>
      <c r="D730" s="133" t="s">
        <v>221</v>
      </c>
      <c r="E730" s="133">
        <v>1140</v>
      </c>
      <c r="F730" s="133" t="s">
        <v>5</v>
      </c>
      <c r="G730" s="134">
        <v>20000</v>
      </c>
      <c r="H730" s="134">
        <v>20000</v>
      </c>
      <c r="I730" s="134">
        <v>20000</v>
      </c>
      <c r="J730" s="134">
        <v>20000</v>
      </c>
      <c r="K730" s="134">
        <v>20000</v>
      </c>
    </row>
    <row r="731" spans="1:11" ht="12.75">
      <c r="A731" s="133">
        <v>50</v>
      </c>
      <c r="B731" s="133" t="s">
        <v>217</v>
      </c>
      <c r="C731" s="133">
        <v>3252</v>
      </c>
      <c r="D731" s="133" t="s">
        <v>221</v>
      </c>
      <c r="E731" s="133">
        <v>1200</v>
      </c>
      <c r="F731" s="133" t="s">
        <v>22</v>
      </c>
      <c r="G731" s="134">
        <v>25000</v>
      </c>
      <c r="H731" s="134">
        <v>7000</v>
      </c>
      <c r="I731" s="134">
        <v>7000</v>
      </c>
      <c r="J731" s="134">
        <v>7000</v>
      </c>
      <c r="K731" s="134">
        <v>7000</v>
      </c>
    </row>
    <row r="732" spans="1:11" ht="12.75">
      <c r="A732" s="133">
        <v>50</v>
      </c>
      <c r="B732" s="133" t="s">
        <v>217</v>
      </c>
      <c r="C732" s="133">
        <v>3252</v>
      </c>
      <c r="D732" s="133" t="s">
        <v>221</v>
      </c>
      <c r="E732" s="133">
        <v>1370</v>
      </c>
      <c r="F732" s="133" t="s">
        <v>11</v>
      </c>
      <c r="G732" s="134">
        <v>20000</v>
      </c>
      <c r="H732" s="134">
        <v>32000</v>
      </c>
      <c r="I732" s="134">
        <v>32000</v>
      </c>
      <c r="J732" s="134">
        <v>32000</v>
      </c>
      <c r="K732" s="134">
        <v>32000</v>
      </c>
    </row>
    <row r="733" spans="1:11" ht="12.75">
      <c r="A733" s="133">
        <v>50</v>
      </c>
      <c r="B733" s="133" t="s">
        <v>217</v>
      </c>
      <c r="C733" s="133">
        <v>3830</v>
      </c>
      <c r="D733" s="133" t="s">
        <v>222</v>
      </c>
      <c r="E733" s="133">
        <v>1010</v>
      </c>
      <c r="F733" s="133" t="s">
        <v>18</v>
      </c>
      <c r="G733" s="134">
        <v>90000</v>
      </c>
      <c r="H733" s="134">
        <v>84000</v>
      </c>
      <c r="I733" s="134">
        <v>84000</v>
      </c>
      <c r="J733" s="134">
        <v>84000</v>
      </c>
      <c r="K733" s="134">
        <v>84000</v>
      </c>
    </row>
    <row r="734" spans="1:11" ht="12.75">
      <c r="A734" s="133">
        <v>50</v>
      </c>
      <c r="B734" s="133" t="s">
        <v>217</v>
      </c>
      <c r="C734" s="133">
        <v>3830</v>
      </c>
      <c r="D734" s="133" t="s">
        <v>222</v>
      </c>
      <c r="E734" s="133">
        <v>1090</v>
      </c>
      <c r="F734" s="133" t="s">
        <v>1</v>
      </c>
      <c r="G734" s="134">
        <v>11250</v>
      </c>
      <c r="H734" s="134">
        <v>11000</v>
      </c>
      <c r="I734" s="134">
        <v>11000</v>
      </c>
      <c r="J734" s="134">
        <v>11000</v>
      </c>
      <c r="K734" s="134">
        <v>11000</v>
      </c>
    </row>
    <row r="735" spans="1:11" ht="12.75">
      <c r="A735" s="133">
        <v>50</v>
      </c>
      <c r="B735" s="133" t="s">
        <v>217</v>
      </c>
      <c r="C735" s="133">
        <v>3830</v>
      </c>
      <c r="D735" s="133" t="s">
        <v>222</v>
      </c>
      <c r="E735" s="133">
        <v>1099</v>
      </c>
      <c r="F735" s="133" t="s">
        <v>2</v>
      </c>
      <c r="G735" s="134">
        <v>5164</v>
      </c>
      <c r="H735" s="134">
        <v>4000</v>
      </c>
      <c r="I735" s="134">
        <v>4000</v>
      </c>
      <c r="J735" s="134">
        <v>4000</v>
      </c>
      <c r="K735" s="134">
        <v>4000</v>
      </c>
    </row>
    <row r="736" spans="1:11" ht="12.75">
      <c r="A736" s="133">
        <v>50</v>
      </c>
      <c r="B736" s="133" t="s">
        <v>217</v>
      </c>
      <c r="C736" s="133">
        <v>3830</v>
      </c>
      <c r="D736" s="133" t="s">
        <v>222</v>
      </c>
      <c r="E736" s="133">
        <v>1120</v>
      </c>
      <c r="F736" s="133" t="s">
        <v>31</v>
      </c>
      <c r="G736" s="134">
        <v>2000</v>
      </c>
      <c r="H736" s="134">
        <v>2000</v>
      </c>
      <c r="I736" s="134">
        <v>2000</v>
      </c>
      <c r="J736" s="134">
        <v>2000</v>
      </c>
      <c r="K736" s="134">
        <v>2000</v>
      </c>
    </row>
    <row r="737" spans="1:11" ht="12.75">
      <c r="A737" s="133">
        <v>50</v>
      </c>
      <c r="B737" s="133" t="s">
        <v>217</v>
      </c>
      <c r="C737" s="133">
        <v>3830</v>
      </c>
      <c r="D737" s="133" t="s">
        <v>222</v>
      </c>
      <c r="E737" s="133">
        <v>1131</v>
      </c>
      <c r="F737" s="133" t="s">
        <v>19</v>
      </c>
      <c r="G737" s="134">
        <v>1000</v>
      </c>
      <c r="H737" s="134">
        <v>1000</v>
      </c>
      <c r="I737" s="134">
        <v>1000</v>
      </c>
      <c r="J737" s="134">
        <v>1000</v>
      </c>
      <c r="K737" s="134">
        <v>1000</v>
      </c>
    </row>
    <row r="738" spans="1:11" ht="12.75">
      <c r="A738" s="133">
        <v>50</v>
      </c>
      <c r="B738" s="133" t="s">
        <v>217</v>
      </c>
      <c r="C738" s="133">
        <v>3830</v>
      </c>
      <c r="D738" s="133" t="s">
        <v>222</v>
      </c>
      <c r="E738" s="133">
        <v>1200</v>
      </c>
      <c r="F738" s="133" t="s">
        <v>22</v>
      </c>
      <c r="G738" s="134">
        <v>15000</v>
      </c>
      <c r="H738" s="134">
        <v>20000</v>
      </c>
      <c r="I738" s="134">
        <v>20000</v>
      </c>
      <c r="J738" s="134">
        <v>20000</v>
      </c>
      <c r="K738" s="134">
        <v>20000</v>
      </c>
    </row>
    <row r="739" spans="1:11" ht="12.75">
      <c r="A739" s="133">
        <v>50</v>
      </c>
      <c r="B739" s="133" t="s">
        <v>217</v>
      </c>
      <c r="C739" s="133">
        <v>3850</v>
      </c>
      <c r="D739" s="133" t="s">
        <v>223</v>
      </c>
      <c r="E739" s="133">
        <v>1010</v>
      </c>
      <c r="F739" s="133" t="s">
        <v>18</v>
      </c>
      <c r="G739" s="134">
        <v>412000</v>
      </c>
      <c r="H739" s="134">
        <v>412000</v>
      </c>
      <c r="I739" s="134">
        <v>412000</v>
      </c>
      <c r="J739" s="134">
        <v>412000</v>
      </c>
      <c r="K739" s="134">
        <v>412000</v>
      </c>
    </row>
    <row r="740" spans="1:11" ht="12.75">
      <c r="A740" s="133">
        <v>50</v>
      </c>
      <c r="B740" s="133" t="s">
        <v>217</v>
      </c>
      <c r="C740" s="133">
        <v>3850</v>
      </c>
      <c r="D740" s="133" t="s">
        <v>223</v>
      </c>
      <c r="E740" s="133">
        <v>1090</v>
      </c>
      <c r="F740" s="133" t="s">
        <v>1</v>
      </c>
      <c r="G740" s="134">
        <v>51500</v>
      </c>
      <c r="H740" s="134">
        <v>59000</v>
      </c>
      <c r="I740" s="134">
        <v>59000</v>
      </c>
      <c r="J740" s="134">
        <v>59000</v>
      </c>
      <c r="K740" s="134">
        <v>59000</v>
      </c>
    </row>
    <row r="741" spans="1:11" ht="12.75">
      <c r="A741" s="133">
        <v>50</v>
      </c>
      <c r="B741" s="133" t="s">
        <v>217</v>
      </c>
      <c r="C741" s="133">
        <v>3850</v>
      </c>
      <c r="D741" s="133" t="s">
        <v>223</v>
      </c>
      <c r="E741" s="133">
        <v>1099</v>
      </c>
      <c r="F741" s="133" t="s">
        <v>2</v>
      </c>
      <c r="G741" s="134">
        <v>23639</v>
      </c>
      <c r="H741" s="134">
        <v>23000</v>
      </c>
      <c r="I741" s="134">
        <v>23000</v>
      </c>
      <c r="J741" s="134">
        <v>23000</v>
      </c>
      <c r="K741" s="134">
        <v>23000</v>
      </c>
    </row>
    <row r="742" spans="1:11" ht="12.75">
      <c r="A742" s="133">
        <v>50</v>
      </c>
      <c r="B742" s="133" t="s">
        <v>217</v>
      </c>
      <c r="C742" s="133">
        <v>3850</v>
      </c>
      <c r="D742" s="133" t="s">
        <v>223</v>
      </c>
      <c r="E742" s="133">
        <v>1102</v>
      </c>
      <c r="F742" s="133" t="s">
        <v>3</v>
      </c>
      <c r="G742" s="134">
        <v>1000</v>
      </c>
      <c r="H742" s="134">
        <v>1500</v>
      </c>
      <c r="I742" s="134">
        <v>1500</v>
      </c>
      <c r="J742" s="134">
        <v>1500</v>
      </c>
      <c r="K742" s="134">
        <v>1500</v>
      </c>
    </row>
    <row r="743" spans="1:11" ht="12.75">
      <c r="A743" s="133">
        <v>50</v>
      </c>
      <c r="B743" s="133" t="s">
        <v>217</v>
      </c>
      <c r="C743" s="133">
        <v>3850</v>
      </c>
      <c r="D743" s="133" t="s">
        <v>223</v>
      </c>
      <c r="E743" s="133">
        <v>1120</v>
      </c>
      <c r="F743" s="133" t="s">
        <v>31</v>
      </c>
      <c r="G743" s="134">
        <v>2000</v>
      </c>
      <c r="H743" s="134">
        <v>2500</v>
      </c>
      <c r="I743" s="134">
        <v>2500</v>
      </c>
      <c r="J743" s="134">
        <v>2500</v>
      </c>
      <c r="K743" s="134">
        <v>2500</v>
      </c>
    </row>
    <row r="744" spans="1:11" ht="12.75">
      <c r="A744" s="133">
        <v>50</v>
      </c>
      <c r="B744" s="133" t="s">
        <v>217</v>
      </c>
      <c r="C744" s="133">
        <v>3850</v>
      </c>
      <c r="D744" s="133" t="s">
        <v>223</v>
      </c>
      <c r="E744" s="133">
        <v>1131</v>
      </c>
      <c r="F744" s="133" t="s">
        <v>19</v>
      </c>
      <c r="G744" s="134">
        <v>1000</v>
      </c>
      <c r="H744" s="134">
        <v>1000</v>
      </c>
      <c r="I744" s="134">
        <v>1000</v>
      </c>
      <c r="J744" s="134">
        <v>1000</v>
      </c>
      <c r="K744" s="134">
        <v>1000</v>
      </c>
    </row>
    <row r="745" spans="1:11" ht="12.75">
      <c r="A745" s="133">
        <v>50</v>
      </c>
      <c r="B745" s="133" t="s">
        <v>217</v>
      </c>
      <c r="C745" s="133">
        <v>3850</v>
      </c>
      <c r="D745" s="133" t="s">
        <v>223</v>
      </c>
      <c r="E745" s="133">
        <v>1140</v>
      </c>
      <c r="F745" s="133" t="s">
        <v>5</v>
      </c>
      <c r="G745" s="134">
        <v>7500</v>
      </c>
      <c r="H745" s="134">
        <v>5000</v>
      </c>
      <c r="I745" s="134">
        <v>5000</v>
      </c>
      <c r="J745" s="134">
        <v>5000</v>
      </c>
      <c r="K745" s="134">
        <v>5000</v>
      </c>
    </row>
    <row r="746" spans="1:11" ht="12.75">
      <c r="A746" s="133">
        <v>50</v>
      </c>
      <c r="B746" s="133" t="s">
        <v>217</v>
      </c>
      <c r="C746" s="133">
        <v>3850</v>
      </c>
      <c r="D746" s="133" t="s">
        <v>223</v>
      </c>
      <c r="E746" s="133">
        <v>1150</v>
      </c>
      <c r="F746" s="133" t="s">
        <v>7</v>
      </c>
      <c r="G746" s="134">
        <v>5000</v>
      </c>
      <c r="H746" s="134">
        <v>5000</v>
      </c>
      <c r="I746" s="134">
        <v>5000</v>
      </c>
      <c r="J746" s="134">
        <v>5000</v>
      </c>
      <c r="K746" s="134">
        <v>5000</v>
      </c>
    </row>
    <row r="747" spans="1:11" ht="12.75">
      <c r="A747" s="133">
        <v>50</v>
      </c>
      <c r="B747" s="133" t="s">
        <v>217</v>
      </c>
      <c r="C747" s="133">
        <v>3850</v>
      </c>
      <c r="D747" s="133" t="s">
        <v>223</v>
      </c>
      <c r="E747" s="133">
        <v>1160</v>
      </c>
      <c r="F747" s="133" t="s">
        <v>8</v>
      </c>
      <c r="G747" s="134">
        <v>2000</v>
      </c>
      <c r="H747" s="134">
        <v>2500</v>
      </c>
      <c r="I747" s="134">
        <v>2500</v>
      </c>
      <c r="J747" s="134">
        <v>2500</v>
      </c>
      <c r="K747" s="134">
        <v>2500</v>
      </c>
    </row>
    <row r="748" spans="1:11" ht="12.75">
      <c r="A748" s="133">
        <v>50</v>
      </c>
      <c r="B748" s="133" t="s">
        <v>217</v>
      </c>
      <c r="C748" s="133">
        <v>3850</v>
      </c>
      <c r="D748" s="133" t="s">
        <v>223</v>
      </c>
      <c r="E748" s="133">
        <v>1172</v>
      </c>
      <c r="F748" s="133" t="s">
        <v>9</v>
      </c>
      <c r="G748" s="134">
        <v>5000</v>
      </c>
      <c r="H748" s="134">
        <v>7000</v>
      </c>
      <c r="I748" s="134">
        <v>7000</v>
      </c>
      <c r="J748" s="134">
        <v>7000</v>
      </c>
      <c r="K748" s="134">
        <v>7000</v>
      </c>
    </row>
    <row r="749" spans="1:12" ht="12.75">
      <c r="A749" s="133">
        <v>50</v>
      </c>
      <c r="B749" s="133" t="s">
        <v>217</v>
      </c>
      <c r="C749" s="133">
        <v>3850</v>
      </c>
      <c r="D749" s="133" t="s">
        <v>223</v>
      </c>
      <c r="E749" s="133">
        <v>1195</v>
      </c>
      <c r="F749" s="133" t="s">
        <v>21</v>
      </c>
      <c r="G749" s="134">
        <v>3000</v>
      </c>
      <c r="H749" s="134">
        <v>3500</v>
      </c>
      <c r="I749" s="134">
        <v>3500</v>
      </c>
      <c r="J749" s="134">
        <v>3500</v>
      </c>
      <c r="K749" s="134">
        <v>3500</v>
      </c>
      <c r="L749" s="33"/>
    </row>
    <row r="750" spans="1:11" ht="12.75">
      <c r="A750" s="133">
        <v>50</v>
      </c>
      <c r="B750" s="133" t="s">
        <v>217</v>
      </c>
      <c r="C750" s="133">
        <v>3850</v>
      </c>
      <c r="D750" s="133" t="s">
        <v>223</v>
      </c>
      <c r="E750" s="133">
        <v>1200</v>
      </c>
      <c r="F750" s="133" t="s">
        <v>22</v>
      </c>
      <c r="G750" s="134">
        <v>25000</v>
      </c>
      <c r="H750" s="134">
        <v>5000</v>
      </c>
      <c r="I750" s="134">
        <v>5000</v>
      </c>
      <c r="J750" s="134">
        <v>5000</v>
      </c>
      <c r="K750" s="134">
        <v>5000</v>
      </c>
    </row>
    <row r="751" spans="1:11" ht="12.75">
      <c r="A751" s="133">
        <v>50</v>
      </c>
      <c r="B751" s="133" t="s">
        <v>217</v>
      </c>
      <c r="C751" s="133">
        <v>3851</v>
      </c>
      <c r="D751" s="133" t="s">
        <v>224</v>
      </c>
      <c r="E751" s="133">
        <v>1290</v>
      </c>
      <c r="F751" s="133" t="s">
        <v>67</v>
      </c>
      <c r="G751" s="134">
        <v>70000</v>
      </c>
      <c r="H751" s="134">
        <v>70000</v>
      </c>
      <c r="I751" s="134">
        <v>70000</v>
      </c>
      <c r="J751" s="134">
        <v>70000</v>
      </c>
      <c r="K751" s="134">
        <v>70000</v>
      </c>
    </row>
    <row r="752" spans="1:11" ht="12.75">
      <c r="A752" s="133">
        <v>50</v>
      </c>
      <c r="B752" s="133" t="s">
        <v>217</v>
      </c>
      <c r="C752" s="133">
        <v>3852</v>
      </c>
      <c r="D752" s="133" t="s">
        <v>225</v>
      </c>
      <c r="E752" s="133">
        <v>1470</v>
      </c>
      <c r="F752" s="133" t="s">
        <v>40</v>
      </c>
      <c r="G752" s="134">
        <v>100000</v>
      </c>
      <c r="H752" s="134">
        <v>100000</v>
      </c>
      <c r="I752" s="134">
        <v>100000</v>
      </c>
      <c r="J752" s="134">
        <v>100000</v>
      </c>
      <c r="K752" s="134">
        <v>100000</v>
      </c>
    </row>
    <row r="753" spans="1:11" ht="12.75">
      <c r="A753" s="133">
        <v>50</v>
      </c>
      <c r="B753" s="133" t="s">
        <v>217</v>
      </c>
      <c r="C753" s="133">
        <v>3859</v>
      </c>
      <c r="D753" s="133" t="s">
        <v>226</v>
      </c>
      <c r="E753" s="133">
        <v>1115</v>
      </c>
      <c r="F753" s="133" t="s">
        <v>4</v>
      </c>
      <c r="G753" s="134">
        <v>8000</v>
      </c>
      <c r="H753" s="134">
        <v>12000</v>
      </c>
      <c r="I753" s="134">
        <v>12000</v>
      </c>
      <c r="J753" s="134">
        <v>12000</v>
      </c>
      <c r="K753" s="134">
        <v>12000</v>
      </c>
    </row>
    <row r="754" spans="1:11" ht="12.75">
      <c r="A754" s="133">
        <v>50</v>
      </c>
      <c r="B754" s="133" t="s">
        <v>217</v>
      </c>
      <c r="C754" s="133">
        <v>3859</v>
      </c>
      <c r="D754" s="133" t="s">
        <v>226</v>
      </c>
      <c r="E754" s="133">
        <v>1120</v>
      </c>
      <c r="F754" s="133" t="s">
        <v>31</v>
      </c>
      <c r="G754" s="134">
        <v>5000</v>
      </c>
      <c r="H754" s="134">
        <v>5000</v>
      </c>
      <c r="I754" s="134">
        <v>5000</v>
      </c>
      <c r="J754" s="134">
        <v>5000</v>
      </c>
      <c r="K754" s="134">
        <v>5000</v>
      </c>
    </row>
    <row r="755" spans="1:11" ht="12.75">
      <c r="A755" s="133">
        <v>50</v>
      </c>
      <c r="B755" s="133" t="s">
        <v>217</v>
      </c>
      <c r="C755" s="133">
        <v>3859</v>
      </c>
      <c r="D755" s="133" t="s">
        <v>226</v>
      </c>
      <c r="E755" s="133">
        <v>1130</v>
      </c>
      <c r="F755" s="133" t="s">
        <v>16</v>
      </c>
      <c r="G755" s="134">
        <v>1000</v>
      </c>
      <c r="H755" s="134">
        <v>1000</v>
      </c>
      <c r="I755" s="134">
        <v>1000</v>
      </c>
      <c r="J755" s="134">
        <v>1000</v>
      </c>
      <c r="K755" s="134">
        <v>1000</v>
      </c>
    </row>
    <row r="756" spans="1:11" ht="12.75">
      <c r="A756" s="133">
        <v>50</v>
      </c>
      <c r="B756" s="133" t="s">
        <v>217</v>
      </c>
      <c r="C756" s="133">
        <v>3859</v>
      </c>
      <c r="D756" s="133" t="s">
        <v>226</v>
      </c>
      <c r="E756" s="133">
        <v>1140</v>
      </c>
      <c r="F756" s="133" t="s">
        <v>5</v>
      </c>
      <c r="G756" s="134">
        <v>500</v>
      </c>
      <c r="H756" s="134">
        <v>500</v>
      </c>
      <c r="I756" s="134">
        <v>500</v>
      </c>
      <c r="J756" s="134">
        <v>500</v>
      </c>
      <c r="K756" s="134">
        <v>500</v>
      </c>
    </row>
    <row r="757" spans="1:11" ht="12.75">
      <c r="A757" s="133">
        <v>50</v>
      </c>
      <c r="B757" s="133" t="s">
        <v>217</v>
      </c>
      <c r="C757" s="133">
        <v>3859</v>
      </c>
      <c r="D757" s="133" t="s">
        <v>226</v>
      </c>
      <c r="E757" s="133">
        <v>1190</v>
      </c>
      <c r="F757" s="133" t="s">
        <v>96</v>
      </c>
      <c r="G757" s="134">
        <v>40000</v>
      </c>
      <c r="H757" s="134">
        <v>0</v>
      </c>
      <c r="I757" s="134">
        <v>0</v>
      </c>
      <c r="J757" s="134">
        <v>0</v>
      </c>
      <c r="K757" s="134">
        <v>0</v>
      </c>
    </row>
    <row r="758" spans="1:11" ht="12.75">
      <c r="A758" s="133">
        <v>51</v>
      </c>
      <c r="B758" s="133" t="s">
        <v>227</v>
      </c>
      <c r="C758" s="133">
        <v>1217</v>
      </c>
      <c r="D758" s="133" t="s">
        <v>407</v>
      </c>
      <c r="E758" s="133">
        <v>1488</v>
      </c>
      <c r="F758" s="133" t="s">
        <v>407</v>
      </c>
      <c r="G758" s="134">
        <v>0</v>
      </c>
      <c r="H758" s="134">
        <v>0</v>
      </c>
      <c r="I758" s="134">
        <v>-4000</v>
      </c>
      <c r="J758" s="134">
        <v>-4000</v>
      </c>
      <c r="K758" s="134">
        <v>-4000</v>
      </c>
    </row>
    <row r="759" spans="1:11" ht="12.75">
      <c r="A759" s="133">
        <v>51</v>
      </c>
      <c r="B759" s="133" t="s">
        <v>227</v>
      </c>
      <c r="C759" s="133">
        <v>3700</v>
      </c>
      <c r="D759" s="133" t="s">
        <v>227</v>
      </c>
      <c r="E759" s="133">
        <v>1010</v>
      </c>
      <c r="F759" s="133" t="s">
        <v>18</v>
      </c>
      <c r="G759" s="134">
        <v>127850</v>
      </c>
      <c r="H759" s="134">
        <v>127850</v>
      </c>
      <c r="I759" s="134">
        <v>127850</v>
      </c>
      <c r="J759" s="134">
        <v>127850</v>
      </c>
      <c r="K759" s="134">
        <v>127850</v>
      </c>
    </row>
    <row r="760" spans="1:11" ht="12.75">
      <c r="A760" s="133">
        <v>51</v>
      </c>
      <c r="B760" s="133" t="s">
        <v>227</v>
      </c>
      <c r="C760" s="133">
        <v>3700</v>
      </c>
      <c r="D760" s="133" t="s">
        <v>227</v>
      </c>
      <c r="E760" s="133">
        <v>1090</v>
      </c>
      <c r="F760" s="133" t="s">
        <v>1</v>
      </c>
      <c r="G760" s="134">
        <v>15981</v>
      </c>
      <c r="H760" s="134">
        <v>15981</v>
      </c>
      <c r="I760" s="134">
        <v>15981</v>
      </c>
      <c r="J760" s="134">
        <v>15981</v>
      </c>
      <c r="K760" s="134">
        <v>15981</v>
      </c>
    </row>
    <row r="761" spans="1:11" ht="12.75">
      <c r="A761" s="133">
        <v>51</v>
      </c>
      <c r="B761" s="133" t="s">
        <v>227</v>
      </c>
      <c r="C761" s="133">
        <v>3700</v>
      </c>
      <c r="D761" s="133" t="s">
        <v>227</v>
      </c>
      <c r="E761" s="133">
        <v>1099</v>
      </c>
      <c r="F761" s="133" t="s">
        <v>2</v>
      </c>
      <c r="G761" s="134">
        <v>7335</v>
      </c>
      <c r="H761" s="134">
        <v>7335</v>
      </c>
      <c r="I761" s="134">
        <v>7335</v>
      </c>
      <c r="J761" s="134">
        <v>7335</v>
      </c>
      <c r="K761" s="134">
        <v>7335</v>
      </c>
    </row>
    <row r="762" spans="1:11" ht="12.75">
      <c r="A762" s="133">
        <v>51</v>
      </c>
      <c r="B762" s="133" t="s">
        <v>227</v>
      </c>
      <c r="C762" s="133">
        <v>3700</v>
      </c>
      <c r="D762" s="133" t="s">
        <v>227</v>
      </c>
      <c r="E762" s="133">
        <v>1100</v>
      </c>
      <c r="F762" s="133" t="s">
        <v>15</v>
      </c>
      <c r="G762" s="134">
        <v>1000</v>
      </c>
      <c r="H762" s="134">
        <v>1000</v>
      </c>
      <c r="I762" s="134">
        <v>1000</v>
      </c>
      <c r="J762" s="134">
        <v>1000</v>
      </c>
      <c r="K762" s="134">
        <v>1000</v>
      </c>
    </row>
    <row r="763" spans="1:11" ht="12.75">
      <c r="A763" s="133">
        <v>51</v>
      </c>
      <c r="B763" s="133" t="s">
        <v>227</v>
      </c>
      <c r="C763" s="133">
        <v>3700</v>
      </c>
      <c r="D763" s="133" t="s">
        <v>227</v>
      </c>
      <c r="E763" s="133">
        <v>1102</v>
      </c>
      <c r="F763" s="133" t="s">
        <v>3</v>
      </c>
      <c r="G763" s="134">
        <v>6000</v>
      </c>
      <c r="H763" s="134">
        <v>6000</v>
      </c>
      <c r="I763" s="134">
        <v>6000</v>
      </c>
      <c r="J763" s="134">
        <v>6000</v>
      </c>
      <c r="K763" s="134">
        <v>6000</v>
      </c>
    </row>
    <row r="764" spans="1:11" ht="12.75">
      <c r="A764" s="133">
        <v>51</v>
      </c>
      <c r="B764" s="133" t="s">
        <v>227</v>
      </c>
      <c r="C764" s="133">
        <v>3700</v>
      </c>
      <c r="D764" s="133" t="s">
        <v>227</v>
      </c>
      <c r="E764" s="133">
        <v>1120</v>
      </c>
      <c r="F764" s="133" t="s">
        <v>31</v>
      </c>
      <c r="G764" s="134">
        <v>1000</v>
      </c>
      <c r="H764" s="134">
        <v>1000</v>
      </c>
      <c r="I764" s="134">
        <v>1000</v>
      </c>
      <c r="J764" s="134">
        <v>1000</v>
      </c>
      <c r="K764" s="134">
        <v>1000</v>
      </c>
    </row>
    <row r="765" spans="1:11" ht="12.75">
      <c r="A765" s="133">
        <v>51</v>
      </c>
      <c r="B765" s="133" t="s">
        <v>227</v>
      </c>
      <c r="C765" s="133">
        <v>3700</v>
      </c>
      <c r="D765" s="133" t="s">
        <v>227</v>
      </c>
      <c r="E765" s="133">
        <v>1130</v>
      </c>
      <c r="F765" s="133" t="s">
        <v>16</v>
      </c>
      <c r="G765" s="134">
        <v>1000</v>
      </c>
      <c r="H765" s="134">
        <v>1000</v>
      </c>
      <c r="I765" s="134">
        <v>1000</v>
      </c>
      <c r="J765" s="134">
        <v>1000</v>
      </c>
      <c r="K765" s="134">
        <v>1000</v>
      </c>
    </row>
    <row r="766" spans="1:11" ht="12.75">
      <c r="A766" s="133">
        <v>51</v>
      </c>
      <c r="B766" s="133" t="s">
        <v>227</v>
      </c>
      <c r="C766" s="133">
        <v>3700</v>
      </c>
      <c r="D766" s="133" t="s">
        <v>227</v>
      </c>
      <c r="E766" s="133">
        <v>1131</v>
      </c>
      <c r="F766" s="133" t="s">
        <v>19</v>
      </c>
      <c r="G766" s="134">
        <v>1000</v>
      </c>
      <c r="H766" s="134">
        <v>1000</v>
      </c>
      <c r="I766" s="134">
        <v>1000</v>
      </c>
      <c r="J766" s="134">
        <v>1000</v>
      </c>
      <c r="K766" s="134">
        <v>1000</v>
      </c>
    </row>
    <row r="767" spans="1:11" ht="12.75">
      <c r="A767" s="133">
        <v>51</v>
      </c>
      <c r="B767" s="133" t="s">
        <v>227</v>
      </c>
      <c r="C767" s="133">
        <v>3700</v>
      </c>
      <c r="D767" s="133" t="s">
        <v>227</v>
      </c>
      <c r="E767" s="133">
        <v>1150</v>
      </c>
      <c r="F767" s="133" t="s">
        <v>7</v>
      </c>
      <c r="G767" s="134">
        <v>1000</v>
      </c>
      <c r="H767" s="134">
        <v>1000</v>
      </c>
      <c r="I767" s="134">
        <v>1000</v>
      </c>
      <c r="J767" s="134">
        <v>1000</v>
      </c>
      <c r="K767" s="134">
        <v>1000</v>
      </c>
    </row>
    <row r="768" spans="1:11" ht="12.75">
      <c r="A768" s="133">
        <v>51</v>
      </c>
      <c r="B768" s="133" t="s">
        <v>227</v>
      </c>
      <c r="C768" s="133">
        <v>3700</v>
      </c>
      <c r="D768" s="133" t="s">
        <v>227</v>
      </c>
      <c r="E768" s="133">
        <v>1172</v>
      </c>
      <c r="F768" s="133" t="s">
        <v>9</v>
      </c>
      <c r="G768" s="134">
        <v>2000</v>
      </c>
      <c r="H768" s="134">
        <v>2000</v>
      </c>
      <c r="I768" s="134">
        <v>2000</v>
      </c>
      <c r="J768" s="134">
        <v>2000</v>
      </c>
      <c r="K768" s="134">
        <v>2000</v>
      </c>
    </row>
    <row r="769" spans="1:11" ht="12.75">
      <c r="A769" s="133">
        <v>51</v>
      </c>
      <c r="B769" s="133" t="s">
        <v>227</v>
      </c>
      <c r="C769" s="133">
        <v>3700</v>
      </c>
      <c r="D769" s="133" t="s">
        <v>227</v>
      </c>
      <c r="E769" s="133">
        <v>1200</v>
      </c>
      <c r="F769" s="133" t="s">
        <v>22</v>
      </c>
      <c r="G769" s="134">
        <v>20000</v>
      </c>
      <c r="H769" s="134">
        <v>10000</v>
      </c>
      <c r="I769" s="134">
        <v>10000</v>
      </c>
      <c r="J769" s="134">
        <v>10000</v>
      </c>
      <c r="K769" s="134">
        <v>10000</v>
      </c>
    </row>
    <row r="770" spans="1:11" ht="12.75">
      <c r="A770" s="133">
        <v>51</v>
      </c>
      <c r="B770" s="133" t="s">
        <v>227</v>
      </c>
      <c r="C770" s="133">
        <v>3700</v>
      </c>
      <c r="D770" s="133" t="s">
        <v>227</v>
      </c>
      <c r="E770" s="133">
        <v>1203</v>
      </c>
      <c r="F770" s="133" t="s">
        <v>23</v>
      </c>
      <c r="G770" s="134">
        <v>10000</v>
      </c>
      <c r="H770" s="134">
        <v>10000</v>
      </c>
      <c r="I770" s="134">
        <v>10000</v>
      </c>
      <c r="J770" s="134">
        <v>10000</v>
      </c>
      <c r="K770" s="134">
        <v>10000</v>
      </c>
    </row>
    <row r="771" spans="1:11" ht="12.75">
      <c r="A771" s="133">
        <v>51</v>
      </c>
      <c r="B771" s="133" t="s">
        <v>227</v>
      </c>
      <c r="C771" s="133">
        <v>3700</v>
      </c>
      <c r="D771" s="133" t="s">
        <v>227</v>
      </c>
      <c r="E771" s="133">
        <v>1240</v>
      </c>
      <c r="F771" s="133" t="s">
        <v>17</v>
      </c>
      <c r="G771" s="134">
        <v>10000</v>
      </c>
      <c r="H771" s="134">
        <v>10000</v>
      </c>
      <c r="I771" s="134">
        <v>10000</v>
      </c>
      <c r="J771" s="134">
        <v>10000</v>
      </c>
      <c r="K771" s="134">
        <v>10000</v>
      </c>
    </row>
    <row r="772" spans="1:11" ht="12.75">
      <c r="A772" s="133">
        <v>51</v>
      </c>
      <c r="B772" s="133" t="s">
        <v>227</v>
      </c>
      <c r="C772" s="133">
        <v>3700</v>
      </c>
      <c r="D772" s="133" t="s">
        <v>227</v>
      </c>
      <c r="E772" s="133">
        <v>1711</v>
      </c>
      <c r="F772" s="133" t="s">
        <v>109</v>
      </c>
      <c r="G772" s="134">
        <v>-55416</v>
      </c>
      <c r="H772" s="134">
        <v>0</v>
      </c>
      <c r="I772" s="134">
        <v>0</v>
      </c>
      <c r="J772" s="134">
        <v>0</v>
      </c>
      <c r="K772" s="134">
        <v>0</v>
      </c>
    </row>
    <row r="773" spans="1:11" ht="12.75">
      <c r="A773" s="133"/>
      <c r="B773" s="133" t="s">
        <v>289</v>
      </c>
      <c r="C773" s="133">
        <v>1200</v>
      </c>
      <c r="D773" s="133" t="s">
        <v>141</v>
      </c>
      <c r="E773" s="133">
        <v>1370</v>
      </c>
      <c r="F773" s="133" t="s">
        <v>408</v>
      </c>
      <c r="G773" s="134"/>
      <c r="H773" s="134">
        <v>200000</v>
      </c>
      <c r="I773" s="134">
        <v>0</v>
      </c>
      <c r="J773" s="134">
        <v>0</v>
      </c>
      <c r="K773" s="134">
        <v>0</v>
      </c>
    </row>
  </sheetData>
  <sheetProtection/>
  <autoFilter ref="A1:K773">
    <sortState ref="A2:K773">
      <sortCondition sortBy="value" ref="E2:E773"/>
    </sortState>
  </autoFilter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56"/>
  <sheetViews>
    <sheetView zoomScalePageLayoutView="0" workbookViewId="0" topLeftCell="A1">
      <selection activeCell="D42" sqref="D42"/>
    </sheetView>
  </sheetViews>
  <sheetFormatPr defaultColWidth="11.421875" defaultRowHeight="12.75"/>
  <cols>
    <col min="4" max="4" width="18.00390625" style="0" customWidth="1"/>
    <col min="5" max="5" width="11.421875" style="61" customWidth="1"/>
    <col min="7" max="7" width="20.8515625" style="0" customWidth="1"/>
    <col min="8" max="12" width="14.421875" style="0" customWidth="1"/>
    <col min="13" max="13" width="22.140625" style="0" customWidth="1"/>
    <col min="14" max="14" width="15.28125" style="0" customWidth="1"/>
    <col min="15" max="15" width="13.8515625" style="33" bestFit="1" customWidth="1"/>
  </cols>
  <sheetData>
    <row r="1" spans="1:12" ht="31.5">
      <c r="A1" s="5" t="s">
        <v>129</v>
      </c>
      <c r="B1" s="5" t="s">
        <v>132</v>
      </c>
      <c r="C1" s="5" t="s">
        <v>130</v>
      </c>
      <c r="D1" s="5" t="s">
        <v>134</v>
      </c>
      <c r="E1" s="59" t="s">
        <v>131</v>
      </c>
      <c r="F1" s="3" t="s">
        <v>228</v>
      </c>
      <c r="G1" s="3" t="s">
        <v>383</v>
      </c>
      <c r="H1" s="2" t="s">
        <v>124</v>
      </c>
      <c r="I1" s="2" t="s">
        <v>125</v>
      </c>
      <c r="J1" s="56" t="s">
        <v>126</v>
      </c>
      <c r="K1" s="56" t="s">
        <v>127</v>
      </c>
      <c r="L1" s="56" t="s">
        <v>128</v>
      </c>
    </row>
    <row r="2" spans="1:15" ht="12.75">
      <c r="A2">
        <v>40</v>
      </c>
      <c r="B2" s="4" t="s">
        <v>192</v>
      </c>
      <c r="C2">
        <v>3801</v>
      </c>
      <c r="D2" s="4" t="s">
        <v>216</v>
      </c>
      <c r="E2" s="60" t="s">
        <v>376</v>
      </c>
      <c r="G2" s="4" t="s">
        <v>384</v>
      </c>
      <c r="H2" s="1">
        <v>0</v>
      </c>
      <c r="I2" s="1">
        <v>22160000</v>
      </c>
      <c r="J2" s="1"/>
      <c r="K2" s="1"/>
      <c r="L2" s="1"/>
      <c r="M2" s="4" t="s">
        <v>322</v>
      </c>
      <c r="O2" s="33">
        <v>18000000</v>
      </c>
    </row>
    <row r="3" spans="1:13" ht="12.75">
      <c r="A3">
        <v>40</v>
      </c>
      <c r="B3" s="4" t="s">
        <v>192</v>
      </c>
      <c r="C3">
        <v>3801</v>
      </c>
      <c r="D3" s="4" t="s">
        <v>216</v>
      </c>
      <c r="E3" s="60" t="s">
        <v>379</v>
      </c>
      <c r="G3" s="4" t="s">
        <v>384</v>
      </c>
      <c r="H3" s="1"/>
      <c r="I3" s="1">
        <v>-3000000</v>
      </c>
      <c r="J3" s="1"/>
      <c r="K3" s="1"/>
      <c r="L3" s="1"/>
      <c r="M3" s="4"/>
    </row>
    <row r="4" spans="1:13" ht="12.75">
      <c r="A4">
        <v>40</v>
      </c>
      <c r="B4" s="4" t="s">
        <v>192</v>
      </c>
      <c r="C4">
        <v>3801</v>
      </c>
      <c r="D4" s="4" t="s">
        <v>216</v>
      </c>
      <c r="E4" s="60" t="s">
        <v>378</v>
      </c>
      <c r="G4" s="4" t="s">
        <v>384</v>
      </c>
      <c r="H4" s="1"/>
      <c r="I4" s="1">
        <v>-15883000</v>
      </c>
      <c r="J4" s="1"/>
      <c r="K4" s="1"/>
      <c r="L4" s="1"/>
      <c r="M4" s="4"/>
    </row>
    <row r="5" spans="1:13" ht="12.75">
      <c r="A5">
        <v>40</v>
      </c>
      <c r="B5" s="4" t="s">
        <v>192</v>
      </c>
      <c r="C5">
        <v>3801</v>
      </c>
      <c r="D5" s="4" t="s">
        <v>216</v>
      </c>
      <c r="E5" s="60" t="s">
        <v>380</v>
      </c>
      <c r="G5" s="4" t="s">
        <v>384</v>
      </c>
      <c r="H5" s="1"/>
      <c r="I5" s="1">
        <v>-3277000</v>
      </c>
      <c r="J5" s="1"/>
      <c r="K5" s="1"/>
      <c r="L5" s="1"/>
      <c r="M5" s="4"/>
    </row>
    <row r="6" spans="1:13" ht="12.75">
      <c r="A6">
        <v>40</v>
      </c>
      <c r="B6" s="4" t="s">
        <v>192</v>
      </c>
      <c r="C6">
        <v>3330</v>
      </c>
      <c r="D6" s="4" t="s">
        <v>201</v>
      </c>
      <c r="E6" s="60" t="s">
        <v>376</v>
      </c>
      <c r="G6" s="4" t="s">
        <v>385</v>
      </c>
      <c r="H6" s="1"/>
      <c r="I6" s="1">
        <v>500000</v>
      </c>
      <c r="J6" s="1"/>
      <c r="K6" s="1"/>
      <c r="L6" s="1"/>
      <c r="M6" s="4"/>
    </row>
    <row r="7" spans="1:13" ht="12.75">
      <c r="A7">
        <v>40</v>
      </c>
      <c r="B7" s="4" t="s">
        <v>192</v>
      </c>
      <c r="C7">
        <v>3330</v>
      </c>
      <c r="D7" s="4" t="s">
        <v>201</v>
      </c>
      <c r="E7" s="60" t="s">
        <v>378</v>
      </c>
      <c r="G7" s="4" t="s">
        <v>385</v>
      </c>
      <c r="H7" s="1"/>
      <c r="I7" s="1">
        <v>-500000</v>
      </c>
      <c r="J7" s="1"/>
      <c r="K7" s="1"/>
      <c r="L7" s="1"/>
      <c r="M7" s="4"/>
    </row>
    <row r="8" spans="1:13" ht="12.75">
      <c r="A8">
        <v>40</v>
      </c>
      <c r="B8" s="4" t="s">
        <v>192</v>
      </c>
      <c r="C8">
        <v>3390</v>
      </c>
      <c r="D8" s="4" t="s">
        <v>206</v>
      </c>
      <c r="E8" s="60" t="s">
        <v>377</v>
      </c>
      <c r="G8" s="4" t="s">
        <v>386</v>
      </c>
      <c r="H8" s="1"/>
      <c r="I8" s="1"/>
      <c r="J8" s="1"/>
      <c r="K8" s="1"/>
      <c r="L8" s="1"/>
      <c r="M8" s="4"/>
    </row>
    <row r="9" spans="1:13" ht="12.75">
      <c r="A9">
        <v>40</v>
      </c>
      <c r="B9" s="4" t="s">
        <v>192</v>
      </c>
      <c r="C9">
        <v>3390</v>
      </c>
      <c r="D9" s="4" t="s">
        <v>206</v>
      </c>
      <c r="E9" s="60" t="s">
        <v>378</v>
      </c>
      <c r="G9" s="4" t="s">
        <v>386</v>
      </c>
      <c r="H9" s="1"/>
      <c r="I9" s="1"/>
      <c r="J9" s="1"/>
      <c r="K9" s="1"/>
      <c r="L9" s="1"/>
      <c r="M9" s="4"/>
    </row>
    <row r="10" spans="1:15" ht="12.75">
      <c r="A10">
        <v>11</v>
      </c>
      <c r="B10" s="4" t="s">
        <v>159</v>
      </c>
      <c r="C10">
        <v>1201</v>
      </c>
      <c r="D10" s="4" t="s">
        <v>160</v>
      </c>
      <c r="E10" s="60" t="s">
        <v>377</v>
      </c>
      <c r="G10" s="4" t="s">
        <v>387</v>
      </c>
      <c r="H10" s="1"/>
      <c r="I10" s="1">
        <v>250000</v>
      </c>
      <c r="J10" s="1"/>
      <c r="K10" s="1"/>
      <c r="L10" s="1"/>
      <c r="M10" s="4" t="s">
        <v>323</v>
      </c>
      <c r="O10" s="33">
        <v>4160000</v>
      </c>
    </row>
    <row r="11" spans="1:12" ht="12.75">
      <c r="A11">
        <v>11</v>
      </c>
      <c r="B11" s="4" t="s">
        <v>159</v>
      </c>
      <c r="C11">
        <v>1201</v>
      </c>
      <c r="D11" s="4" t="s">
        <v>160</v>
      </c>
      <c r="E11" s="60" t="s">
        <v>380</v>
      </c>
      <c r="G11" s="4" t="s">
        <v>387</v>
      </c>
      <c r="H11" s="1"/>
      <c r="I11" s="1">
        <v>-250000</v>
      </c>
      <c r="J11" s="1"/>
      <c r="K11" s="1"/>
      <c r="L11" s="1"/>
    </row>
    <row r="12" spans="1:15" ht="12.75">
      <c r="A12">
        <v>35</v>
      </c>
      <c r="B12" s="4" t="s">
        <v>381</v>
      </c>
      <c r="C12">
        <v>2400</v>
      </c>
      <c r="D12" s="4" t="s">
        <v>334</v>
      </c>
      <c r="E12" s="60" t="s">
        <v>377</v>
      </c>
      <c r="G12" s="4" t="s">
        <v>388</v>
      </c>
      <c r="H12" s="1"/>
      <c r="I12" s="1">
        <v>700000</v>
      </c>
      <c r="J12" s="1"/>
      <c r="K12" s="1"/>
      <c r="L12" s="1"/>
      <c r="M12" s="4" t="s">
        <v>324</v>
      </c>
      <c r="O12" s="63">
        <v>3000000</v>
      </c>
    </row>
    <row r="13" spans="1:15" ht="12.75">
      <c r="A13">
        <v>35</v>
      </c>
      <c r="B13" s="4" t="s">
        <v>381</v>
      </c>
      <c r="C13">
        <v>2400</v>
      </c>
      <c r="D13" s="4" t="s">
        <v>334</v>
      </c>
      <c r="E13" s="60" t="s">
        <v>379</v>
      </c>
      <c r="F13" s="4"/>
      <c r="G13" s="4" t="s">
        <v>388</v>
      </c>
      <c r="H13" s="1"/>
      <c r="I13" s="1">
        <v>-700000</v>
      </c>
      <c r="J13" s="1"/>
      <c r="K13" s="1"/>
      <c r="L13" s="1"/>
      <c r="M13" s="4" t="s">
        <v>325</v>
      </c>
      <c r="O13" s="33">
        <v>3277000</v>
      </c>
    </row>
    <row r="14" spans="8:15" ht="12.75">
      <c r="H14" s="1"/>
      <c r="I14" s="1"/>
      <c r="J14" s="1"/>
      <c r="K14" s="1"/>
      <c r="L14" s="1"/>
      <c r="M14" s="4" t="s">
        <v>327</v>
      </c>
      <c r="O14" s="33">
        <f>SUM(O2+O10-O12-O13)</f>
        <v>15883000</v>
      </c>
    </row>
    <row r="15" spans="4:12" ht="12.75">
      <c r="D15" s="4"/>
      <c r="H15" s="1"/>
      <c r="I15" s="1"/>
      <c r="J15" s="1"/>
      <c r="K15" s="1"/>
      <c r="L15" s="1"/>
    </row>
    <row r="16" spans="8:12" ht="12.75">
      <c r="H16" s="1"/>
      <c r="I16" s="1"/>
      <c r="J16" s="1"/>
      <c r="K16" s="1"/>
      <c r="L16" s="1"/>
    </row>
    <row r="17" spans="8:12" ht="12.75">
      <c r="H17" s="1"/>
      <c r="I17" s="1"/>
      <c r="J17" s="1"/>
      <c r="K17" s="1"/>
      <c r="L17" s="1"/>
    </row>
    <row r="18" spans="8:15" ht="12.75">
      <c r="H18" s="1"/>
      <c r="I18" s="1"/>
      <c r="J18" s="1"/>
      <c r="K18" s="1"/>
      <c r="L18" s="1"/>
      <c r="M18" s="4" t="s">
        <v>328</v>
      </c>
      <c r="O18" s="33">
        <v>250000</v>
      </c>
    </row>
    <row r="19" spans="8:12" ht="12.75">
      <c r="H19" s="1"/>
      <c r="I19" s="1"/>
      <c r="J19" s="1"/>
      <c r="K19" s="1"/>
      <c r="L19" s="1"/>
    </row>
    <row r="20" spans="8:12" ht="12.75">
      <c r="H20" s="1"/>
      <c r="I20" s="1"/>
      <c r="J20" s="1"/>
      <c r="K20" s="1"/>
      <c r="L20" s="1"/>
    </row>
    <row r="21" spans="13:15" ht="12.75">
      <c r="M21" s="4" t="s">
        <v>329</v>
      </c>
      <c r="O21" s="33">
        <v>500000</v>
      </c>
    </row>
    <row r="22" spans="13:15" ht="12.75">
      <c r="M22" s="4" t="s">
        <v>326</v>
      </c>
      <c r="O22" s="33">
        <v>-500000</v>
      </c>
    </row>
    <row r="25" spans="13:16" ht="12.75">
      <c r="M25" s="4" t="s">
        <v>330</v>
      </c>
      <c r="P25" s="4" t="s">
        <v>331</v>
      </c>
    </row>
    <row r="26" spans="13:16" ht="12.75">
      <c r="M26" s="4"/>
      <c r="P26" s="4"/>
    </row>
    <row r="27" spans="13:16" ht="12.75">
      <c r="M27" s="4"/>
      <c r="P27" s="4"/>
    </row>
    <row r="28" spans="13:16" ht="12.75">
      <c r="M28" s="4" t="s">
        <v>345</v>
      </c>
      <c r="O28" s="33">
        <v>250000</v>
      </c>
      <c r="P28" s="4"/>
    </row>
    <row r="29" spans="13:16" ht="12.75">
      <c r="M29" s="4" t="s">
        <v>326</v>
      </c>
      <c r="O29" s="33">
        <v>-250000</v>
      </c>
      <c r="P29" s="4"/>
    </row>
    <row r="30" spans="13:16" ht="12.75">
      <c r="M30" s="4"/>
      <c r="P30" s="4"/>
    </row>
    <row r="31" spans="13:16" ht="12.75">
      <c r="M31" s="4"/>
      <c r="P31" s="4"/>
    </row>
    <row r="34" spans="13:15" ht="12.75">
      <c r="M34" s="4" t="s">
        <v>332</v>
      </c>
      <c r="O34" s="33">
        <v>700000</v>
      </c>
    </row>
    <row r="35" spans="13:15" ht="12.75">
      <c r="M35" s="4" t="s">
        <v>333</v>
      </c>
      <c r="O35" s="33">
        <v>-700000</v>
      </c>
    </row>
    <row r="46" ht="12.75">
      <c r="N46" s="4" t="s">
        <v>335</v>
      </c>
    </row>
    <row r="47" spans="14:15" ht="12.75">
      <c r="N47" s="4" t="s">
        <v>336</v>
      </c>
      <c r="O47" s="33">
        <v>96000</v>
      </c>
    </row>
    <row r="48" spans="14:15" ht="12.75">
      <c r="N48" s="4" t="s">
        <v>337</v>
      </c>
      <c r="O48" s="33">
        <v>10000</v>
      </c>
    </row>
    <row r="49" spans="14:15" ht="12.75">
      <c r="N49" s="4" t="s">
        <v>338</v>
      </c>
      <c r="O49" s="33">
        <v>15000</v>
      </c>
    </row>
    <row r="50" spans="14:15" ht="12.75">
      <c r="N50" s="4" t="s">
        <v>339</v>
      </c>
      <c r="O50" s="33">
        <v>30000</v>
      </c>
    </row>
    <row r="51" spans="14:15" ht="12.75">
      <c r="N51" s="4" t="s">
        <v>340</v>
      </c>
      <c r="O51" s="33">
        <v>30000</v>
      </c>
    </row>
    <row r="52" spans="14:15" ht="12.75">
      <c r="N52" s="4" t="s">
        <v>341</v>
      </c>
      <c r="O52" s="33">
        <v>150000</v>
      </c>
    </row>
    <row r="53" ht="12.75">
      <c r="O53" s="33">
        <f>SUM(O47:O52)</f>
        <v>331000</v>
      </c>
    </row>
    <row r="54" spans="14:15" ht="12.75">
      <c r="N54" s="4" t="s">
        <v>342</v>
      </c>
      <c r="O54" s="33">
        <v>-150000</v>
      </c>
    </row>
    <row r="55" ht="12.75">
      <c r="O55" s="33">
        <f>SUM(O53:O54)</f>
        <v>181000</v>
      </c>
    </row>
    <row r="56" ht="12.75">
      <c r="N56" s="4" t="s">
        <v>343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F10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14.28125" style="0" bestFit="1" customWidth="1"/>
    <col min="2" max="6" width="20.421875" style="0" bestFit="1" customWidth="1"/>
  </cols>
  <sheetData>
    <row r="3" ht="12.75">
      <c r="B3" s="6" t="s">
        <v>243</v>
      </c>
    </row>
    <row r="4" spans="1:6" ht="12.75">
      <c r="A4" s="6" t="s">
        <v>241</v>
      </c>
      <c r="B4" t="s">
        <v>245</v>
      </c>
      <c r="C4" t="s">
        <v>244</v>
      </c>
      <c r="D4" t="s">
        <v>290</v>
      </c>
      <c r="E4" t="s">
        <v>291</v>
      </c>
      <c r="F4" t="s">
        <v>292</v>
      </c>
    </row>
    <row r="5" spans="1:6" ht="12.75">
      <c r="A5" s="7">
        <v>1010</v>
      </c>
      <c r="B5" s="58">
        <v>25306265</v>
      </c>
      <c r="C5" s="58">
        <v>25924924</v>
      </c>
      <c r="D5" s="58">
        <v>26094924</v>
      </c>
      <c r="E5" s="58">
        <v>25694924</v>
      </c>
      <c r="F5" s="58">
        <v>25694924</v>
      </c>
    </row>
    <row r="6" spans="1:6" ht="12.75">
      <c r="A6" s="7">
        <v>1011</v>
      </c>
      <c r="B6" s="58">
        <v>5180000</v>
      </c>
      <c r="C6" s="58">
        <v>5780000</v>
      </c>
      <c r="D6" s="58">
        <v>5780000</v>
      </c>
      <c r="E6" s="58">
        <v>5780000</v>
      </c>
      <c r="F6" s="58">
        <v>5780000</v>
      </c>
    </row>
    <row r="7" spans="1:6" ht="12.75">
      <c r="A7" s="7">
        <v>1014</v>
      </c>
      <c r="B7" s="58">
        <v>86167</v>
      </c>
      <c r="C7" s="58">
        <v>90000</v>
      </c>
      <c r="D7" s="58">
        <v>90000</v>
      </c>
      <c r="E7" s="58">
        <v>90000</v>
      </c>
      <c r="F7" s="58">
        <v>90000</v>
      </c>
    </row>
    <row r="8" spans="1:6" ht="12.75">
      <c r="A8" s="7">
        <v>1020</v>
      </c>
      <c r="B8" s="58">
        <v>606000</v>
      </c>
      <c r="C8" s="58">
        <v>500000</v>
      </c>
      <c r="D8" s="58">
        <v>500000</v>
      </c>
      <c r="E8" s="58">
        <v>450000</v>
      </c>
      <c r="F8" s="58">
        <v>450000</v>
      </c>
    </row>
    <row r="9" spans="1:6" ht="12.75">
      <c r="A9" s="7">
        <v>1021</v>
      </c>
      <c r="B9" s="58">
        <v>650000</v>
      </c>
      <c r="C9" s="58">
        <v>593000</v>
      </c>
      <c r="D9" s="58">
        <v>593000</v>
      </c>
      <c r="E9" s="58">
        <v>493000</v>
      </c>
      <c r="F9" s="58">
        <v>493000</v>
      </c>
    </row>
    <row r="10" spans="1:6" ht="12.75">
      <c r="A10" s="7">
        <v>1030</v>
      </c>
      <c r="B10" s="58">
        <v>100000</v>
      </c>
      <c r="C10" s="58">
        <v>80000</v>
      </c>
      <c r="D10" s="58">
        <v>80000</v>
      </c>
      <c r="E10" s="58">
        <v>80000</v>
      </c>
      <c r="F10" s="58">
        <v>80000</v>
      </c>
    </row>
    <row r="11" spans="1:6" ht="12.75">
      <c r="A11" s="7">
        <v>1040</v>
      </c>
      <c r="B11" s="58">
        <v>50000</v>
      </c>
      <c r="C11" s="58">
        <v>104000</v>
      </c>
      <c r="D11" s="58">
        <v>104000</v>
      </c>
      <c r="E11" s="58">
        <v>104000</v>
      </c>
      <c r="F11" s="58">
        <v>104000</v>
      </c>
    </row>
    <row r="12" spans="1:6" ht="12.75">
      <c r="A12" s="7">
        <v>1050</v>
      </c>
      <c r="B12" s="58">
        <v>735000</v>
      </c>
      <c r="C12" s="58">
        <v>1367000</v>
      </c>
      <c r="D12" s="58">
        <v>1151000</v>
      </c>
      <c r="E12" s="58">
        <v>951000</v>
      </c>
      <c r="F12" s="58">
        <v>735000</v>
      </c>
    </row>
    <row r="13" spans="1:6" ht="12.75">
      <c r="A13" s="7">
        <v>1051</v>
      </c>
      <c r="B13" s="58">
        <v>15000</v>
      </c>
      <c r="C13" s="58">
        <v>15000</v>
      </c>
      <c r="D13" s="58">
        <v>15000</v>
      </c>
      <c r="E13" s="58">
        <v>15000</v>
      </c>
      <c r="F13" s="58">
        <v>15000</v>
      </c>
    </row>
    <row r="14" spans="1:6" ht="12.75">
      <c r="A14" s="7">
        <v>1080</v>
      </c>
      <c r="B14" s="58">
        <v>732020</v>
      </c>
      <c r="C14" s="58">
        <v>727702.5</v>
      </c>
      <c r="D14" s="58">
        <v>727702.5</v>
      </c>
      <c r="E14" s="58">
        <v>727702.5</v>
      </c>
      <c r="F14" s="58">
        <v>727702.5</v>
      </c>
    </row>
    <row r="15" spans="1:6" ht="12.75">
      <c r="A15" s="7">
        <v>1089</v>
      </c>
      <c r="B15" s="58">
        <v>239000</v>
      </c>
      <c r="C15" s="58">
        <v>170000</v>
      </c>
      <c r="D15" s="58">
        <v>170000</v>
      </c>
      <c r="E15" s="58">
        <v>170000</v>
      </c>
      <c r="F15" s="58">
        <v>170000</v>
      </c>
    </row>
    <row r="16" spans="1:6" ht="12.75">
      <c r="A16" s="7">
        <v>1090</v>
      </c>
      <c r="B16" s="58">
        <v>4013102</v>
      </c>
      <c r="C16" s="58">
        <v>4361816</v>
      </c>
      <c r="D16" s="58">
        <v>4339816</v>
      </c>
      <c r="E16" s="58">
        <v>4339816</v>
      </c>
      <c r="F16" s="58">
        <v>4339816</v>
      </c>
    </row>
    <row r="17" spans="1:6" ht="12.75">
      <c r="A17" s="7">
        <v>1091</v>
      </c>
      <c r="B17" s="58">
        <v>647500</v>
      </c>
      <c r="C17" s="58">
        <v>995000</v>
      </c>
      <c r="D17" s="58">
        <v>995000</v>
      </c>
      <c r="E17" s="58">
        <v>995000</v>
      </c>
      <c r="F17" s="58">
        <v>995000</v>
      </c>
    </row>
    <row r="18" spans="1:6" ht="12.75">
      <c r="A18" s="7">
        <v>1092</v>
      </c>
      <c r="B18" s="58">
        <v>51582</v>
      </c>
      <c r="C18" s="58">
        <v>51582</v>
      </c>
      <c r="D18" s="58">
        <v>51582</v>
      </c>
      <c r="E18" s="58">
        <v>51582</v>
      </c>
      <c r="F18" s="58">
        <v>51582</v>
      </c>
    </row>
    <row r="19" spans="1:6" ht="12.75">
      <c r="A19" s="7">
        <v>1099</v>
      </c>
      <c r="B19" s="58">
        <v>1957178</v>
      </c>
      <c r="C19" s="58">
        <v>2009142.62</v>
      </c>
      <c r="D19" s="58">
        <v>1997442.62</v>
      </c>
      <c r="E19" s="58">
        <v>1997442.62</v>
      </c>
      <c r="F19" s="58">
        <v>1997442.62</v>
      </c>
    </row>
    <row r="20" spans="1:6" ht="12.75">
      <c r="A20" s="7">
        <v>1100</v>
      </c>
      <c r="B20" s="58">
        <v>111722</v>
      </c>
      <c r="C20" s="58">
        <v>108799.5</v>
      </c>
      <c r="D20" s="58">
        <v>108799.5</v>
      </c>
      <c r="E20" s="58">
        <v>108799.5</v>
      </c>
      <c r="F20" s="58">
        <v>108799.5</v>
      </c>
    </row>
    <row r="21" spans="1:6" ht="12.75">
      <c r="A21" s="7">
        <v>1101</v>
      </c>
      <c r="B21" s="58">
        <v>16000</v>
      </c>
      <c r="C21" s="58">
        <v>16000</v>
      </c>
      <c r="D21" s="58">
        <v>16000</v>
      </c>
      <c r="E21" s="58">
        <v>16000</v>
      </c>
      <c r="F21" s="58">
        <v>16000</v>
      </c>
    </row>
    <row r="22" spans="1:6" ht="12.75">
      <c r="A22" s="7">
        <v>1102</v>
      </c>
      <c r="B22" s="58">
        <v>73000</v>
      </c>
      <c r="C22" s="58">
        <v>76845</v>
      </c>
      <c r="D22" s="58">
        <v>76845</v>
      </c>
      <c r="E22" s="58">
        <v>76845</v>
      </c>
      <c r="F22" s="58">
        <v>76845</v>
      </c>
    </row>
    <row r="23" spans="1:6" ht="12.75">
      <c r="A23" s="7">
        <v>1103</v>
      </c>
      <c r="B23" s="58">
        <v>5000</v>
      </c>
      <c r="C23" s="58">
        <v>5000</v>
      </c>
      <c r="D23" s="58">
        <v>5000</v>
      </c>
      <c r="E23" s="58">
        <v>5000</v>
      </c>
      <c r="F23" s="58">
        <v>5000</v>
      </c>
    </row>
    <row r="24" spans="1:6" ht="12.75">
      <c r="A24" s="7">
        <v>1105</v>
      </c>
      <c r="B24" s="58">
        <v>33120</v>
      </c>
      <c r="C24" s="58">
        <v>40000</v>
      </c>
      <c r="D24" s="58">
        <v>40000</v>
      </c>
      <c r="E24" s="58">
        <v>40000</v>
      </c>
      <c r="F24" s="58">
        <v>40000</v>
      </c>
    </row>
    <row r="25" spans="1:6" ht="12.75">
      <c r="A25" s="7">
        <v>1106</v>
      </c>
      <c r="B25" s="58">
        <v>15000</v>
      </c>
      <c r="C25" s="58">
        <v>15000</v>
      </c>
      <c r="D25" s="58">
        <v>15000</v>
      </c>
      <c r="E25" s="58">
        <v>15000</v>
      </c>
      <c r="F25" s="58">
        <v>15000</v>
      </c>
    </row>
    <row r="26" spans="1:6" ht="12.75">
      <c r="A26" s="7">
        <v>1107</v>
      </c>
      <c r="B26" s="58">
        <v>170000</v>
      </c>
      <c r="C26" s="58">
        <v>170000</v>
      </c>
      <c r="D26" s="58">
        <v>170000</v>
      </c>
      <c r="E26" s="58">
        <v>170000</v>
      </c>
      <c r="F26" s="58">
        <v>170000</v>
      </c>
    </row>
    <row r="27" spans="1:6" ht="12.75">
      <c r="A27" s="7">
        <v>1108</v>
      </c>
      <c r="B27" s="58">
        <v>5000</v>
      </c>
      <c r="C27" s="58">
        <v>5000</v>
      </c>
      <c r="D27" s="58">
        <v>5000</v>
      </c>
      <c r="E27" s="58">
        <v>5000</v>
      </c>
      <c r="F27" s="58">
        <v>5000</v>
      </c>
    </row>
    <row r="28" spans="1:6" ht="12.75">
      <c r="A28" s="7">
        <v>1110</v>
      </c>
      <c r="B28" s="58">
        <v>278000</v>
      </c>
      <c r="C28" s="58">
        <v>273000</v>
      </c>
      <c r="D28" s="58">
        <v>273000</v>
      </c>
      <c r="E28" s="58">
        <v>273000</v>
      </c>
      <c r="F28" s="58">
        <v>273000</v>
      </c>
    </row>
    <row r="29" spans="1:6" ht="12.75">
      <c r="A29" s="7">
        <v>1114</v>
      </c>
      <c r="B29" s="58">
        <v>211000</v>
      </c>
      <c r="C29" s="58">
        <v>211000</v>
      </c>
      <c r="D29" s="58">
        <v>211000</v>
      </c>
      <c r="E29" s="58">
        <v>211000</v>
      </c>
      <c r="F29" s="58">
        <v>211000</v>
      </c>
    </row>
    <row r="30" spans="1:6" ht="12.75">
      <c r="A30" s="7">
        <v>1115</v>
      </c>
      <c r="B30" s="58">
        <v>541100</v>
      </c>
      <c r="C30" s="58">
        <v>508425</v>
      </c>
      <c r="D30" s="58">
        <v>508425</v>
      </c>
      <c r="E30" s="58">
        <v>508425</v>
      </c>
      <c r="F30" s="58">
        <v>508425</v>
      </c>
    </row>
    <row r="31" spans="1:6" ht="12.75">
      <c r="A31" s="7">
        <v>1120</v>
      </c>
      <c r="B31" s="58">
        <v>353830</v>
      </c>
      <c r="C31" s="58">
        <v>382362.5</v>
      </c>
      <c r="D31" s="58">
        <v>392362.5</v>
      </c>
      <c r="E31" s="58">
        <v>392362.5</v>
      </c>
      <c r="F31" s="58">
        <v>392362.5</v>
      </c>
    </row>
    <row r="32" spans="1:6" ht="12.75">
      <c r="A32" s="7">
        <v>1128</v>
      </c>
      <c r="B32" s="58">
        <v>130000</v>
      </c>
      <c r="C32" s="58">
        <v>75000</v>
      </c>
      <c r="D32" s="58">
        <v>75000</v>
      </c>
      <c r="E32" s="58">
        <v>75000</v>
      </c>
      <c r="F32" s="58">
        <v>75000</v>
      </c>
    </row>
    <row r="33" spans="1:6" ht="12.75">
      <c r="A33" s="7">
        <v>1129</v>
      </c>
      <c r="B33" s="58">
        <v>85000</v>
      </c>
      <c r="C33" s="58">
        <v>85000</v>
      </c>
      <c r="D33" s="58">
        <v>85000</v>
      </c>
      <c r="E33" s="58">
        <v>85000</v>
      </c>
      <c r="F33" s="58">
        <v>85000</v>
      </c>
    </row>
    <row r="34" spans="1:6" ht="12.75">
      <c r="A34" s="7">
        <v>1130</v>
      </c>
      <c r="B34" s="58">
        <v>135000</v>
      </c>
      <c r="C34" s="58">
        <v>145170</v>
      </c>
      <c r="D34" s="58">
        <v>145170</v>
      </c>
      <c r="E34" s="58">
        <v>145170</v>
      </c>
      <c r="F34" s="58">
        <v>145170</v>
      </c>
    </row>
    <row r="35" spans="1:6" ht="12.75">
      <c r="A35" s="7">
        <v>1131</v>
      </c>
      <c r="B35" s="58">
        <v>374900</v>
      </c>
      <c r="C35" s="58">
        <v>493201.25</v>
      </c>
      <c r="D35" s="58">
        <v>493201.25</v>
      </c>
      <c r="E35" s="58">
        <v>493201.25</v>
      </c>
      <c r="F35" s="58">
        <v>493201.25</v>
      </c>
    </row>
    <row r="36" spans="1:6" ht="12.75">
      <c r="A36" s="7">
        <v>1132</v>
      </c>
      <c r="B36" s="58">
        <v>24000</v>
      </c>
      <c r="C36" s="58">
        <v>24000</v>
      </c>
      <c r="D36" s="58">
        <v>24000</v>
      </c>
      <c r="E36" s="58">
        <v>24000</v>
      </c>
      <c r="F36" s="58">
        <v>24000</v>
      </c>
    </row>
    <row r="37" spans="1:6" ht="12.75">
      <c r="A37" s="7">
        <v>1140</v>
      </c>
      <c r="B37" s="58">
        <v>217000</v>
      </c>
      <c r="C37" s="58">
        <v>165890</v>
      </c>
      <c r="D37" s="58">
        <v>165890</v>
      </c>
      <c r="E37" s="58">
        <v>165890</v>
      </c>
      <c r="F37" s="58">
        <v>165890</v>
      </c>
    </row>
    <row r="38" spans="1:6" ht="12.75">
      <c r="A38" s="7">
        <v>1141</v>
      </c>
      <c r="B38" s="58">
        <v>21000</v>
      </c>
      <c r="C38" s="58">
        <v>21520</v>
      </c>
      <c r="D38" s="58">
        <v>21520</v>
      </c>
      <c r="E38" s="58">
        <v>21520</v>
      </c>
      <c r="F38" s="58">
        <v>21520</v>
      </c>
    </row>
    <row r="39" spans="1:6" ht="12.75">
      <c r="A39" s="7">
        <v>1150</v>
      </c>
      <c r="B39" s="58">
        <v>833000</v>
      </c>
      <c r="C39" s="58">
        <v>698390</v>
      </c>
      <c r="D39" s="58">
        <v>698390</v>
      </c>
      <c r="E39" s="58">
        <v>698390</v>
      </c>
      <c r="F39" s="58">
        <v>698390</v>
      </c>
    </row>
    <row r="40" spans="1:6" ht="12.75">
      <c r="A40" s="7">
        <v>1151</v>
      </c>
      <c r="B40" s="58">
        <v>20000</v>
      </c>
      <c r="C40" s="58">
        <v>20000</v>
      </c>
      <c r="D40" s="58">
        <v>20000</v>
      </c>
      <c r="E40" s="58">
        <v>20000</v>
      </c>
      <c r="F40" s="58">
        <v>20000</v>
      </c>
    </row>
    <row r="41" spans="1:6" ht="12.75">
      <c r="A41" s="7">
        <v>1160</v>
      </c>
      <c r="B41" s="58">
        <v>145600</v>
      </c>
      <c r="C41" s="58">
        <v>174637.5</v>
      </c>
      <c r="D41" s="58">
        <v>174637.5</v>
      </c>
      <c r="E41" s="58">
        <v>174637.5</v>
      </c>
      <c r="F41" s="58">
        <v>174637.5</v>
      </c>
    </row>
    <row r="42" spans="1:6" ht="12.75">
      <c r="A42" s="7">
        <v>1165</v>
      </c>
      <c r="B42" s="58">
        <v>43500</v>
      </c>
      <c r="C42" s="58">
        <v>43000</v>
      </c>
      <c r="D42" s="58">
        <v>43000</v>
      </c>
      <c r="E42" s="58">
        <v>43000</v>
      </c>
      <c r="F42" s="58">
        <v>43000</v>
      </c>
    </row>
    <row r="43" spans="1:6" ht="12.75">
      <c r="A43" s="7">
        <v>1166</v>
      </c>
      <c r="B43" s="58">
        <v>33000</v>
      </c>
      <c r="C43" s="58">
        <v>17000</v>
      </c>
      <c r="D43" s="58">
        <v>17000</v>
      </c>
      <c r="E43" s="58">
        <v>17000</v>
      </c>
      <c r="F43" s="58">
        <v>17000</v>
      </c>
    </row>
    <row r="44" spans="1:6" ht="12.75">
      <c r="A44" s="7">
        <v>1167</v>
      </c>
      <c r="B44" s="58">
        <v>134400</v>
      </c>
      <c r="C44" s="58">
        <v>134400</v>
      </c>
      <c r="D44" s="58">
        <v>134400</v>
      </c>
      <c r="E44" s="58">
        <v>134400</v>
      </c>
      <c r="F44" s="58">
        <v>134400</v>
      </c>
    </row>
    <row r="45" spans="1:6" ht="12.75">
      <c r="A45" s="7">
        <v>1170</v>
      </c>
      <c r="B45" s="58">
        <v>133000</v>
      </c>
      <c r="C45" s="58">
        <v>133000</v>
      </c>
      <c r="D45" s="58">
        <v>133000</v>
      </c>
      <c r="E45" s="58">
        <v>133000</v>
      </c>
      <c r="F45" s="58">
        <v>133000</v>
      </c>
    </row>
    <row r="46" spans="1:6" ht="12.75">
      <c r="A46" s="7">
        <v>1171</v>
      </c>
      <c r="B46" s="58">
        <v>140000</v>
      </c>
      <c r="C46" s="58">
        <v>160000</v>
      </c>
      <c r="D46" s="58">
        <v>160000</v>
      </c>
      <c r="E46" s="58">
        <v>160000</v>
      </c>
      <c r="F46" s="58">
        <v>160000</v>
      </c>
    </row>
    <row r="47" spans="1:6" ht="12.75">
      <c r="A47" s="7">
        <v>1172</v>
      </c>
      <c r="B47" s="58">
        <v>362700</v>
      </c>
      <c r="C47" s="58">
        <v>333480</v>
      </c>
      <c r="D47" s="58">
        <v>333480</v>
      </c>
      <c r="E47" s="58">
        <v>333480</v>
      </c>
      <c r="F47" s="58">
        <v>333480</v>
      </c>
    </row>
    <row r="48" spans="1:6" ht="12.75">
      <c r="A48" s="7">
        <v>1173</v>
      </c>
      <c r="B48" s="58">
        <v>81000</v>
      </c>
      <c r="C48" s="58">
        <v>74000</v>
      </c>
      <c r="D48" s="58">
        <v>74000</v>
      </c>
      <c r="E48" s="58">
        <v>74000</v>
      </c>
      <c r="F48" s="58">
        <v>74000</v>
      </c>
    </row>
    <row r="49" spans="1:6" ht="12.75">
      <c r="A49" s="7">
        <v>1175</v>
      </c>
      <c r="B49" s="58">
        <v>6000</v>
      </c>
      <c r="C49" s="58">
        <v>6000</v>
      </c>
      <c r="D49" s="58">
        <v>6000</v>
      </c>
      <c r="E49" s="58">
        <v>6000</v>
      </c>
      <c r="F49" s="58">
        <v>6000</v>
      </c>
    </row>
    <row r="50" spans="1:6" ht="12.75">
      <c r="A50" s="7">
        <v>1180</v>
      </c>
      <c r="B50" s="58">
        <v>1529000</v>
      </c>
      <c r="C50" s="58">
        <v>1470500</v>
      </c>
      <c r="D50" s="58">
        <v>1566500</v>
      </c>
      <c r="E50" s="58">
        <v>1476500</v>
      </c>
      <c r="F50" s="58">
        <v>1476500</v>
      </c>
    </row>
    <row r="51" spans="1:6" ht="12.75">
      <c r="A51" s="7">
        <v>1185</v>
      </c>
      <c r="B51" s="58">
        <v>665000</v>
      </c>
      <c r="C51" s="58">
        <v>680000</v>
      </c>
      <c r="D51" s="58">
        <v>695000</v>
      </c>
      <c r="E51" s="58">
        <v>695000</v>
      </c>
      <c r="F51" s="58">
        <v>695000</v>
      </c>
    </row>
    <row r="52" spans="1:6" ht="12.75">
      <c r="A52" s="7">
        <v>1190</v>
      </c>
      <c r="B52" s="58">
        <v>1589100</v>
      </c>
      <c r="C52" s="58">
        <v>1265350</v>
      </c>
      <c r="D52" s="58">
        <v>1265350</v>
      </c>
      <c r="E52" s="58">
        <v>1265350</v>
      </c>
      <c r="F52" s="58">
        <v>1265350</v>
      </c>
    </row>
    <row r="53" spans="1:6" ht="12.75">
      <c r="A53" s="7">
        <v>1195</v>
      </c>
      <c r="B53" s="58">
        <v>307571</v>
      </c>
      <c r="C53" s="58">
        <v>315472.25</v>
      </c>
      <c r="D53" s="58">
        <v>315472.25</v>
      </c>
      <c r="E53" s="58">
        <v>315472.25</v>
      </c>
      <c r="F53" s="58">
        <v>315472.25</v>
      </c>
    </row>
    <row r="54" spans="1:6" ht="12.75">
      <c r="A54" s="7">
        <v>1196</v>
      </c>
      <c r="B54" s="58">
        <v>178000</v>
      </c>
      <c r="C54" s="58">
        <v>178000</v>
      </c>
      <c r="D54" s="58">
        <v>178000</v>
      </c>
      <c r="E54" s="58">
        <v>178000</v>
      </c>
      <c r="F54" s="58">
        <v>178000</v>
      </c>
    </row>
    <row r="55" spans="1:6" ht="12.75">
      <c r="A55" s="7">
        <v>1197</v>
      </c>
      <c r="B55" s="58">
        <v>80000</v>
      </c>
      <c r="C55" s="58">
        <v>97000</v>
      </c>
      <c r="D55" s="58">
        <v>97000</v>
      </c>
      <c r="E55" s="58">
        <v>97000</v>
      </c>
      <c r="F55" s="58">
        <v>97000</v>
      </c>
    </row>
    <row r="56" spans="1:6" ht="12.75">
      <c r="A56" s="7">
        <v>1200</v>
      </c>
      <c r="B56" s="58">
        <v>306000</v>
      </c>
      <c r="C56" s="58">
        <v>240000</v>
      </c>
      <c r="D56" s="58">
        <v>240000</v>
      </c>
      <c r="E56" s="58">
        <v>240000</v>
      </c>
      <c r="F56" s="58">
        <v>240000</v>
      </c>
    </row>
    <row r="57" spans="1:6" ht="12.75">
      <c r="A57" s="7">
        <v>1201</v>
      </c>
      <c r="B57" s="58">
        <v>50000</v>
      </c>
      <c r="C57" s="58">
        <v>50000</v>
      </c>
      <c r="D57" s="58">
        <v>50000</v>
      </c>
      <c r="E57" s="58">
        <v>50000</v>
      </c>
      <c r="F57" s="58">
        <v>50000</v>
      </c>
    </row>
    <row r="58" spans="1:6" ht="12.75">
      <c r="A58" s="7">
        <v>1202</v>
      </c>
      <c r="B58" s="58">
        <v>15000</v>
      </c>
      <c r="C58" s="58">
        <v>15000</v>
      </c>
      <c r="D58" s="58">
        <v>15000</v>
      </c>
      <c r="E58" s="58">
        <v>15000</v>
      </c>
      <c r="F58" s="58">
        <v>15000</v>
      </c>
    </row>
    <row r="59" spans="1:6" ht="12.75">
      <c r="A59" s="7">
        <v>1203</v>
      </c>
      <c r="B59" s="58">
        <v>160000</v>
      </c>
      <c r="C59" s="58">
        <v>163000</v>
      </c>
      <c r="D59" s="58">
        <v>163000</v>
      </c>
      <c r="E59" s="58">
        <v>163000</v>
      </c>
      <c r="F59" s="58">
        <v>163000</v>
      </c>
    </row>
    <row r="60" spans="1:6" ht="12.75">
      <c r="A60" s="7">
        <v>1220</v>
      </c>
      <c r="B60" s="58">
        <v>100000</v>
      </c>
      <c r="C60" s="58">
        <v>105000</v>
      </c>
      <c r="D60" s="58">
        <v>105000</v>
      </c>
      <c r="E60" s="58">
        <v>105000</v>
      </c>
      <c r="F60" s="58">
        <v>105000</v>
      </c>
    </row>
    <row r="61" spans="1:6" ht="12.75">
      <c r="A61" s="7">
        <v>1230</v>
      </c>
      <c r="B61" s="58">
        <v>79000</v>
      </c>
      <c r="C61" s="58">
        <v>79000</v>
      </c>
      <c r="D61" s="58">
        <v>79000</v>
      </c>
      <c r="E61" s="58">
        <v>79000</v>
      </c>
      <c r="F61" s="58">
        <v>79000</v>
      </c>
    </row>
    <row r="62" spans="1:6" ht="12.75">
      <c r="A62" s="7">
        <v>1231</v>
      </c>
      <c r="B62" s="58">
        <v>1265000</v>
      </c>
      <c r="C62" s="58">
        <v>765000</v>
      </c>
      <c r="D62" s="58">
        <v>765000</v>
      </c>
      <c r="E62" s="58">
        <v>765000</v>
      </c>
      <c r="F62" s="58">
        <v>765000</v>
      </c>
    </row>
    <row r="63" spans="1:6" ht="12.75">
      <c r="A63" s="7">
        <v>1240</v>
      </c>
      <c r="B63" s="58">
        <v>2467000</v>
      </c>
      <c r="C63" s="58">
        <v>2401100</v>
      </c>
      <c r="D63" s="58">
        <v>2401100</v>
      </c>
      <c r="E63" s="58">
        <v>2401100</v>
      </c>
      <c r="F63" s="58">
        <v>2401100</v>
      </c>
    </row>
    <row r="64" spans="1:6" ht="12.75">
      <c r="A64" s="7">
        <v>1241</v>
      </c>
      <c r="B64" s="58">
        <v>63000</v>
      </c>
      <c r="C64" s="58">
        <v>63000</v>
      </c>
      <c r="D64" s="58">
        <v>63000</v>
      </c>
      <c r="E64" s="58">
        <v>63000</v>
      </c>
      <c r="F64" s="58">
        <v>63000</v>
      </c>
    </row>
    <row r="65" spans="1:6" ht="12.75">
      <c r="A65" s="7">
        <v>1250</v>
      </c>
      <c r="B65" s="58">
        <v>208000</v>
      </c>
      <c r="C65" s="58">
        <v>212000</v>
      </c>
      <c r="D65" s="58">
        <v>212000</v>
      </c>
      <c r="E65" s="58">
        <v>212000</v>
      </c>
      <c r="F65" s="58">
        <v>212000</v>
      </c>
    </row>
    <row r="66" spans="1:6" ht="12.75">
      <c r="A66" s="7">
        <v>1251</v>
      </c>
      <c r="B66" s="58">
        <v>180000</v>
      </c>
      <c r="C66" s="58">
        <v>180000</v>
      </c>
      <c r="D66" s="58">
        <v>180000</v>
      </c>
      <c r="E66" s="58">
        <v>180000</v>
      </c>
      <c r="F66" s="58">
        <v>180000</v>
      </c>
    </row>
    <row r="67" spans="1:6" ht="12.75">
      <c r="A67" s="7">
        <v>1261</v>
      </c>
      <c r="B67" s="58">
        <v>1608682</v>
      </c>
      <c r="C67" s="58">
        <v>1479000</v>
      </c>
      <c r="D67" s="58">
        <v>1509000</v>
      </c>
      <c r="E67" s="58">
        <v>1509000</v>
      </c>
      <c r="F67" s="58">
        <v>1509000</v>
      </c>
    </row>
    <row r="68" spans="1:6" ht="12.75">
      <c r="A68" s="7">
        <v>1262</v>
      </c>
      <c r="B68" s="58">
        <v>1075744</v>
      </c>
      <c r="C68" s="58">
        <v>1506000</v>
      </c>
      <c r="D68" s="58">
        <v>1536000</v>
      </c>
      <c r="E68" s="58">
        <v>1536000</v>
      </c>
      <c r="F68" s="58">
        <v>1536000</v>
      </c>
    </row>
    <row r="69" spans="1:6" ht="12.75">
      <c r="A69" s="7">
        <v>1270</v>
      </c>
      <c r="B69" s="58">
        <v>220000</v>
      </c>
      <c r="C69" s="58">
        <v>220000</v>
      </c>
      <c r="D69" s="58">
        <v>220000</v>
      </c>
      <c r="E69" s="58">
        <v>220000</v>
      </c>
      <c r="F69" s="58">
        <v>220000</v>
      </c>
    </row>
    <row r="70" spans="1:6" ht="12.75">
      <c r="A70" s="7">
        <v>1300</v>
      </c>
      <c r="B70" s="58">
        <v>33000</v>
      </c>
      <c r="C70" s="58">
        <v>33000</v>
      </c>
      <c r="D70" s="58">
        <v>33000</v>
      </c>
      <c r="E70" s="58">
        <v>33000</v>
      </c>
      <c r="F70" s="58">
        <v>33000</v>
      </c>
    </row>
    <row r="71" spans="1:6" ht="12.75">
      <c r="A71" s="7">
        <v>1350</v>
      </c>
      <c r="B71" s="58">
        <v>593000</v>
      </c>
      <c r="C71" s="58">
        <v>862000</v>
      </c>
      <c r="D71" s="58">
        <v>862000</v>
      </c>
      <c r="E71" s="58">
        <v>862000</v>
      </c>
      <c r="F71" s="58">
        <v>862000</v>
      </c>
    </row>
    <row r="72" spans="1:6" ht="12.75">
      <c r="A72" s="7">
        <v>1351</v>
      </c>
      <c r="B72" s="58">
        <v>135000</v>
      </c>
      <c r="C72" s="58">
        <v>145000</v>
      </c>
      <c r="D72" s="58">
        <v>145000</v>
      </c>
      <c r="E72" s="58">
        <v>145000</v>
      </c>
      <c r="F72" s="58">
        <v>145000</v>
      </c>
    </row>
    <row r="73" spans="1:6" ht="12.75">
      <c r="A73" s="7">
        <v>1352</v>
      </c>
      <c r="B73" s="58">
        <v>30000</v>
      </c>
      <c r="C73" s="58">
        <v>30000</v>
      </c>
      <c r="D73" s="58">
        <v>30000</v>
      </c>
      <c r="E73" s="58">
        <v>30000</v>
      </c>
      <c r="F73" s="58">
        <v>30000</v>
      </c>
    </row>
    <row r="74" spans="1:6" ht="12.75">
      <c r="A74" s="7">
        <v>1353</v>
      </c>
      <c r="B74" s="58">
        <v>31500</v>
      </c>
      <c r="C74" s="58">
        <v>30000</v>
      </c>
      <c r="D74" s="58">
        <v>30000</v>
      </c>
      <c r="E74" s="58">
        <v>30000</v>
      </c>
      <c r="F74" s="58">
        <v>30000</v>
      </c>
    </row>
    <row r="75" spans="1:6" ht="12.75">
      <c r="A75" s="7">
        <v>1370</v>
      </c>
      <c r="B75" s="58">
        <v>1984000</v>
      </c>
      <c r="C75" s="58">
        <v>2243000</v>
      </c>
      <c r="D75" s="58">
        <v>2043000</v>
      </c>
      <c r="E75" s="58">
        <v>2043000</v>
      </c>
      <c r="F75" s="58">
        <v>2043000</v>
      </c>
    </row>
    <row r="76" spans="1:6" ht="12.75">
      <c r="A76" s="7">
        <v>1380</v>
      </c>
      <c r="B76" s="58">
        <v>190000</v>
      </c>
      <c r="C76" s="58">
        <v>190000</v>
      </c>
      <c r="D76" s="58">
        <v>190000</v>
      </c>
      <c r="E76" s="58">
        <v>190000</v>
      </c>
      <c r="F76" s="58">
        <v>190000</v>
      </c>
    </row>
    <row r="77" spans="1:6" ht="12.75">
      <c r="A77" s="7">
        <v>1450</v>
      </c>
      <c r="B77" s="58">
        <v>24000</v>
      </c>
      <c r="C77" s="58">
        <v>24000</v>
      </c>
      <c r="D77" s="58">
        <v>24000</v>
      </c>
      <c r="E77" s="58">
        <v>24000</v>
      </c>
      <c r="F77" s="58">
        <v>24000</v>
      </c>
    </row>
    <row r="78" spans="1:6" ht="12.75">
      <c r="A78" s="7">
        <v>1470</v>
      </c>
      <c r="B78" s="58">
        <v>1484000</v>
      </c>
      <c r="C78" s="58">
        <v>2633000</v>
      </c>
      <c r="D78" s="58">
        <v>2633000</v>
      </c>
      <c r="E78" s="58">
        <v>2633000</v>
      </c>
      <c r="F78" s="58">
        <v>2633000</v>
      </c>
    </row>
    <row r="79" spans="1:6" ht="12.75">
      <c r="A79" s="7">
        <v>1474</v>
      </c>
      <c r="B79" s="58">
        <v>450000</v>
      </c>
      <c r="C79" s="58">
        <v>450000</v>
      </c>
      <c r="D79" s="58">
        <v>450000</v>
      </c>
      <c r="E79" s="58">
        <v>450000</v>
      </c>
      <c r="F79" s="58">
        <v>450000</v>
      </c>
    </row>
    <row r="80" spans="1:6" ht="12.75">
      <c r="A80" s="7">
        <v>1476</v>
      </c>
      <c r="B80" s="58">
        <v>200000</v>
      </c>
      <c r="C80" s="58">
        <v>350000</v>
      </c>
      <c r="D80" s="58">
        <v>350000</v>
      </c>
      <c r="E80" s="58">
        <v>350000</v>
      </c>
      <c r="F80" s="58">
        <v>350000</v>
      </c>
    </row>
    <row r="81" spans="1:6" ht="12.75">
      <c r="A81" s="7">
        <v>1491</v>
      </c>
      <c r="B81" s="58">
        <v>100000</v>
      </c>
      <c r="C81" s="58">
        <v>100000</v>
      </c>
      <c r="D81" s="58">
        <v>100000</v>
      </c>
      <c r="E81" s="58">
        <v>100000</v>
      </c>
      <c r="F81" s="58">
        <v>100000</v>
      </c>
    </row>
    <row r="82" spans="1:6" ht="12.75">
      <c r="A82" s="7">
        <v>1590</v>
      </c>
      <c r="B82" s="58">
        <v>1246000</v>
      </c>
      <c r="C82" s="58">
        <v>1246000</v>
      </c>
      <c r="D82" s="58">
        <v>1246000</v>
      </c>
      <c r="E82" s="58">
        <v>1246000</v>
      </c>
      <c r="F82" s="58">
        <v>1246000</v>
      </c>
    </row>
    <row r="83" spans="1:6" ht="12.75">
      <c r="A83" s="7">
        <v>1600</v>
      </c>
      <c r="B83" s="58">
        <v>-13000</v>
      </c>
      <c r="C83" s="58">
        <v>-13000</v>
      </c>
      <c r="D83" s="58">
        <v>-13000</v>
      </c>
      <c r="E83" s="58">
        <v>-13000</v>
      </c>
      <c r="F83" s="58">
        <v>-13000</v>
      </c>
    </row>
    <row r="84" spans="1:6" ht="12.75">
      <c r="A84" s="7">
        <v>1601</v>
      </c>
      <c r="B84" s="58">
        <v>-35000</v>
      </c>
      <c r="C84" s="58">
        <v>-25000</v>
      </c>
      <c r="D84" s="58">
        <v>-25000</v>
      </c>
      <c r="E84" s="58">
        <v>-25000</v>
      </c>
      <c r="F84" s="58">
        <v>-25000</v>
      </c>
    </row>
    <row r="85" spans="1:6" ht="12.75">
      <c r="A85" s="7">
        <v>1603</v>
      </c>
      <c r="B85" s="58">
        <v>-1000</v>
      </c>
      <c r="C85" s="58">
        <v>-1000</v>
      </c>
      <c r="D85" s="58">
        <v>-1000</v>
      </c>
      <c r="E85" s="58">
        <v>-1000</v>
      </c>
      <c r="F85" s="58">
        <v>-1000</v>
      </c>
    </row>
    <row r="86" spans="1:6" ht="12.75">
      <c r="A86" s="7">
        <v>1604</v>
      </c>
      <c r="B86" s="58">
        <v>-1166000</v>
      </c>
      <c r="C86" s="58">
        <v>-1166000</v>
      </c>
      <c r="D86" s="58">
        <v>-1166000</v>
      </c>
      <c r="E86" s="58">
        <v>-1166000</v>
      </c>
      <c r="F86" s="58">
        <v>-1166000</v>
      </c>
    </row>
    <row r="87" spans="1:6" ht="12.75">
      <c r="A87" s="7">
        <v>1605</v>
      </c>
      <c r="B87" s="58">
        <v>-115000</v>
      </c>
      <c r="C87" s="58">
        <v>-115000</v>
      </c>
      <c r="D87" s="58">
        <v>-115000</v>
      </c>
      <c r="E87" s="58">
        <v>-115000</v>
      </c>
      <c r="F87" s="58">
        <v>-115000</v>
      </c>
    </row>
    <row r="88" spans="1:6" ht="12.75">
      <c r="A88" s="7">
        <v>1606</v>
      </c>
      <c r="B88" s="58">
        <v>-1248000</v>
      </c>
      <c r="C88" s="58">
        <v>-1268000</v>
      </c>
      <c r="D88" s="58">
        <v>-1268000</v>
      </c>
      <c r="E88" s="58">
        <v>-1268000</v>
      </c>
      <c r="F88" s="58">
        <v>-1268000</v>
      </c>
    </row>
    <row r="89" spans="1:6" ht="12.75">
      <c r="A89" s="7">
        <v>1620</v>
      </c>
      <c r="B89" s="58">
        <v>-40000</v>
      </c>
      <c r="C89" s="58">
        <v>-40000</v>
      </c>
      <c r="D89" s="58">
        <v>-40000</v>
      </c>
      <c r="E89" s="58">
        <v>-40000</v>
      </c>
      <c r="F89" s="58">
        <v>-40000</v>
      </c>
    </row>
    <row r="90" spans="1:6" ht="12.75">
      <c r="A90" s="7">
        <v>1622</v>
      </c>
      <c r="B90" s="58">
        <v>-115000</v>
      </c>
      <c r="C90" s="58">
        <v>-115000</v>
      </c>
      <c r="D90" s="58">
        <v>-115000</v>
      </c>
      <c r="E90" s="58">
        <v>-115000</v>
      </c>
      <c r="F90" s="58">
        <v>-115000</v>
      </c>
    </row>
    <row r="91" spans="1:6" ht="12.75">
      <c r="A91" s="7">
        <v>1623</v>
      </c>
      <c r="B91" s="58">
        <v>-130000</v>
      </c>
      <c r="C91" s="58">
        <v>-140000</v>
      </c>
      <c r="D91" s="58">
        <v>-140000</v>
      </c>
      <c r="E91" s="58">
        <v>-140000</v>
      </c>
      <c r="F91" s="58">
        <v>-140000</v>
      </c>
    </row>
    <row r="92" spans="1:6" ht="12.75">
      <c r="A92" s="7">
        <v>1624</v>
      </c>
      <c r="B92" s="58">
        <v>-680000</v>
      </c>
      <c r="C92" s="58">
        <v>-1260000</v>
      </c>
      <c r="D92" s="58">
        <v>-1460000</v>
      </c>
      <c r="E92" s="58">
        <v>-1900000</v>
      </c>
      <c r="F92" s="58">
        <v>-1900000</v>
      </c>
    </row>
    <row r="93" spans="1:6" ht="12.75">
      <c r="A93" s="7">
        <v>1626</v>
      </c>
      <c r="B93" s="58">
        <v>-45000</v>
      </c>
      <c r="C93" s="58">
        <v>-50000</v>
      </c>
      <c r="D93" s="58">
        <v>-50000</v>
      </c>
      <c r="E93" s="58">
        <v>-50000</v>
      </c>
      <c r="F93" s="58">
        <v>-50000</v>
      </c>
    </row>
    <row r="94" spans="1:6" ht="12.75">
      <c r="A94" s="7">
        <v>1629</v>
      </c>
      <c r="B94" s="58">
        <v>-20000</v>
      </c>
      <c r="C94" s="58">
        <v>-5000</v>
      </c>
      <c r="D94" s="58">
        <v>-5000</v>
      </c>
      <c r="E94" s="58">
        <v>-5000</v>
      </c>
      <c r="F94" s="58">
        <v>-5000</v>
      </c>
    </row>
    <row r="95" spans="1:6" ht="12.75">
      <c r="A95" s="7">
        <v>1630</v>
      </c>
      <c r="B95" s="58">
        <v>-1280375</v>
      </c>
      <c r="C95" s="58">
        <v>-1280375</v>
      </c>
      <c r="D95" s="58">
        <v>-1280375</v>
      </c>
      <c r="E95" s="58">
        <v>-1280375</v>
      </c>
      <c r="F95" s="58">
        <v>-1280375</v>
      </c>
    </row>
    <row r="96" spans="1:6" ht="12.75">
      <c r="A96" s="7">
        <v>1640</v>
      </c>
      <c r="B96" s="58">
        <v>-5076934</v>
      </c>
      <c r="C96" s="58">
        <v>-5166254</v>
      </c>
      <c r="D96" s="58">
        <v>-5166254</v>
      </c>
      <c r="E96" s="58">
        <v>-5166254</v>
      </c>
      <c r="F96" s="58">
        <v>-5166254</v>
      </c>
    </row>
    <row r="97" spans="1:6" ht="12.75">
      <c r="A97" s="7">
        <v>1690</v>
      </c>
      <c r="B97" s="58">
        <v>-3034426</v>
      </c>
      <c r="C97" s="58">
        <v>-3115000</v>
      </c>
      <c r="D97" s="58">
        <v>-3115700</v>
      </c>
      <c r="E97" s="58">
        <v>-3116407</v>
      </c>
      <c r="F97" s="58">
        <v>-3117121.0700000003</v>
      </c>
    </row>
    <row r="98" spans="1:6" ht="12.75">
      <c r="A98" s="7">
        <v>1700</v>
      </c>
      <c r="B98" s="58">
        <v>-1029000</v>
      </c>
      <c r="C98" s="58">
        <v>-520000</v>
      </c>
      <c r="D98" s="58">
        <v>-520000</v>
      </c>
      <c r="E98" s="58">
        <v>-520000</v>
      </c>
      <c r="F98" s="58">
        <v>-520000</v>
      </c>
    </row>
    <row r="99" spans="1:6" ht="12.75">
      <c r="A99" s="7">
        <v>1710</v>
      </c>
      <c r="B99" s="58">
        <v>-320000</v>
      </c>
      <c r="C99" s="58">
        <v>-320000</v>
      </c>
      <c r="D99" s="58">
        <v>-320000</v>
      </c>
      <c r="E99" s="58">
        <v>-320000</v>
      </c>
      <c r="F99" s="58">
        <v>-320000</v>
      </c>
    </row>
    <row r="100" spans="1:6" ht="12.75">
      <c r="A100" s="7">
        <v>1711</v>
      </c>
      <c r="B100" s="58">
        <v>-210416</v>
      </c>
      <c r="C100" s="58">
        <v>0</v>
      </c>
      <c r="D100" s="58">
        <v>0</v>
      </c>
      <c r="E100" s="58">
        <v>0</v>
      </c>
      <c r="F100" s="58">
        <v>0</v>
      </c>
    </row>
    <row r="101" spans="1:6" ht="12.75">
      <c r="A101" s="7">
        <v>1728</v>
      </c>
      <c r="B101" s="58">
        <v>0</v>
      </c>
      <c r="C101" s="58">
        <v>0</v>
      </c>
      <c r="D101" s="58"/>
      <c r="E101" s="58"/>
      <c r="F101" s="58"/>
    </row>
    <row r="102" spans="1:6" ht="12.75">
      <c r="A102" s="7">
        <v>1730</v>
      </c>
      <c r="B102" s="58">
        <v>-879000</v>
      </c>
      <c r="C102" s="58">
        <v>-845000</v>
      </c>
      <c r="D102" s="58">
        <v>-845000</v>
      </c>
      <c r="E102" s="58">
        <v>-845000</v>
      </c>
      <c r="F102" s="58">
        <v>-845000</v>
      </c>
    </row>
    <row r="103" spans="1:6" ht="12.75">
      <c r="A103" s="7">
        <v>1750</v>
      </c>
      <c r="B103" s="58">
        <v>-800000</v>
      </c>
      <c r="C103" s="58">
        <v>-935000</v>
      </c>
      <c r="D103" s="58">
        <v>-935000</v>
      </c>
      <c r="E103" s="58">
        <v>-935000</v>
      </c>
      <c r="F103" s="58">
        <v>-935000</v>
      </c>
    </row>
    <row r="104" spans="1:6" ht="12.75">
      <c r="A104" s="7">
        <v>1770</v>
      </c>
      <c r="B104" s="58">
        <v>-322000</v>
      </c>
      <c r="C104" s="58">
        <v>-552000</v>
      </c>
      <c r="D104" s="58">
        <v>-352000</v>
      </c>
      <c r="E104" s="58">
        <v>-352000</v>
      </c>
      <c r="F104" s="58">
        <v>-352000</v>
      </c>
    </row>
    <row r="105" spans="1:6" ht="12.75">
      <c r="A105" s="7">
        <v>1891</v>
      </c>
      <c r="B105" s="58">
        <v>0</v>
      </c>
      <c r="C105" s="58">
        <v>-17000</v>
      </c>
      <c r="D105" s="58">
        <v>-17000</v>
      </c>
      <c r="E105" s="58">
        <v>-17000</v>
      </c>
      <c r="F105" s="58">
        <v>-17000</v>
      </c>
    </row>
    <row r="106" spans="1:6" ht="12.75">
      <c r="A106" s="7">
        <v>1990</v>
      </c>
      <c r="B106" s="58">
        <v>-1245000</v>
      </c>
      <c r="C106" s="58">
        <v>-1245000</v>
      </c>
      <c r="D106" s="58">
        <v>-1245000</v>
      </c>
      <c r="E106" s="58">
        <v>-1245000</v>
      </c>
      <c r="F106" s="58">
        <v>-1245000</v>
      </c>
    </row>
    <row r="107" spans="1:6" ht="12.75">
      <c r="A107" s="7">
        <v>1488</v>
      </c>
      <c r="B107" s="58">
        <v>0</v>
      </c>
      <c r="C107" s="58">
        <v>0</v>
      </c>
      <c r="D107" s="58">
        <v>-948376.2124</v>
      </c>
      <c r="E107" s="58">
        <v>-948376.2124</v>
      </c>
      <c r="F107" s="58">
        <v>-948376.2124</v>
      </c>
    </row>
    <row r="108" spans="1:6" ht="12.75">
      <c r="A108" s="7" t="s">
        <v>242</v>
      </c>
      <c r="B108" s="58">
        <v>45942132</v>
      </c>
      <c r="C108" s="58">
        <v>49011081.120000005</v>
      </c>
      <c r="D108" s="58">
        <v>47963304.9076</v>
      </c>
      <c r="E108" s="58">
        <v>46682597.9076</v>
      </c>
      <c r="F108" s="58">
        <v>46465883.8376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Vågan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vr-leilan</dc:creator>
  <cp:keywords/>
  <dc:description/>
  <cp:lastModifiedBy>administrator</cp:lastModifiedBy>
  <cp:lastPrinted>2011-12-06T10:36:35Z</cp:lastPrinted>
  <dcterms:created xsi:type="dcterms:W3CDTF">2011-10-21T10:48:36Z</dcterms:created>
  <dcterms:modified xsi:type="dcterms:W3CDTF">2011-12-07T08:20:54Z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DOK">
    <vt:i4>15721</vt:i4>
  </property>
  <property fmtid="{D5CDD505-2E9C-101B-9397-08002B2CF9AE}" pid="4" name="JP">
    <vt:i4>2011001732</vt:i4>
  </property>
  <property fmtid="{D5CDD505-2E9C-101B-9397-08002B2CF9AE}" pid="5" name="VARIA">
    <vt:lpwstr>P</vt:lpwstr>
  </property>
  <property fmtid="{D5CDD505-2E9C-101B-9397-08002B2CF9AE}" pid="6" name="VERSJ">
    <vt:i4>1</vt:i4>
  </property>
  <property fmtid="{D5CDD505-2E9C-101B-9397-08002B2CF9AE}" pid="7" name="SERV">
    <vt:lpwstr>lo-a-acodb</vt:lpwstr>
  </property>
  <property fmtid="{D5CDD505-2E9C-101B-9397-08002B2CF9AE}" pid="8" name="DATABA">
    <vt:lpwstr>WebSak_Varoy</vt:lpwstr>
  </property>
  <property fmtid="{D5CDD505-2E9C-101B-9397-08002B2CF9AE}" pid="9" name="BRUKER">
    <vt:lpwstr>15</vt:lpwstr>
  </property>
  <property fmtid="{D5CDD505-2E9C-101B-9397-08002B2CF9AE}" pid="10" name="VM_STAT">
    <vt:lpwstr>R</vt:lpwstr>
  </property>
</Properties>
</file>