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rk1" sheetId="1" r:id="rId1"/>
    <sheet name="Røykdykkerberedskap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Ragnhild S?b?</author>
  </authors>
  <commentList>
    <comment ref="F49" authorId="0">
      <text>
        <r>
          <rPr>
            <b/>
            <sz val="8"/>
            <rFont val="Tahoma"/>
            <family val="0"/>
          </rPr>
          <t>Ragnhild Sæbø:</t>
        </r>
        <r>
          <rPr>
            <sz val="8"/>
            <rFont val="Tahoma"/>
            <family val="0"/>
          </rPr>
          <t xml:space="preserve">
Må sees i sammenheng med innsatsplaner og brannscenarier.</t>
        </r>
      </text>
    </comment>
  </commentList>
</comments>
</file>

<file path=xl/sharedStrings.xml><?xml version="1.0" encoding="utf-8"?>
<sst xmlns="http://schemas.openxmlformats.org/spreadsheetml/2006/main" count="96" uniqueCount="71">
  <si>
    <t>Øvelser:</t>
  </si>
  <si>
    <t>Antall</t>
  </si>
  <si>
    <t>Sats</t>
  </si>
  <si>
    <t>Timer</t>
  </si>
  <si>
    <t>Sum</t>
  </si>
  <si>
    <t>Kveldstillegg</t>
  </si>
  <si>
    <t>Deltidsreformen:</t>
  </si>
  <si>
    <t>Utrykningsledere:</t>
  </si>
  <si>
    <t>Klasse II sjåfører:</t>
  </si>
  <si>
    <t>Utrykningssertifikat:</t>
  </si>
  <si>
    <t>Avrundet:</t>
  </si>
  <si>
    <t>Meis</t>
  </si>
  <si>
    <t>Flaske</t>
  </si>
  <si>
    <t>Maske</t>
  </si>
  <si>
    <t>Lungeautomat</t>
  </si>
  <si>
    <t>Pris</t>
  </si>
  <si>
    <t>Totalsum</t>
  </si>
  <si>
    <t>Delsum</t>
  </si>
  <si>
    <t>VÆRØY - DEL A</t>
  </si>
  <si>
    <t>?</t>
  </si>
  <si>
    <t>Fullstendig åndedrettsbeskyttelse, utvendig innsats:</t>
  </si>
  <si>
    <t>Støvler</t>
  </si>
  <si>
    <t>Hjelmer</t>
  </si>
  <si>
    <t>Radioer</t>
  </si>
  <si>
    <t>Strålespisser</t>
  </si>
  <si>
    <t>Grenrør</t>
  </si>
  <si>
    <t>Løfteputer</t>
  </si>
  <si>
    <t>Skumutstyr</t>
  </si>
  <si>
    <t>Brevkurs i brannvern:</t>
  </si>
  <si>
    <t>Kompressor</t>
  </si>
  <si>
    <t>Overtenningsrør</t>
  </si>
  <si>
    <t>Førstehjelpsutstyr</t>
  </si>
  <si>
    <t>Pumpe, kap. 800-1000 l/min</t>
  </si>
  <si>
    <t>Inkl. moms</t>
  </si>
  <si>
    <t>Røykmasker inkl. filter</t>
  </si>
  <si>
    <t>Kjettinger hurtigfrigjøring</t>
  </si>
  <si>
    <t xml:space="preserve">Slanger </t>
  </si>
  <si>
    <t>Kvalitetssikres!</t>
  </si>
  <si>
    <t>1+1</t>
  </si>
  <si>
    <t>Klippeutstyr inkl. aggregat</t>
  </si>
  <si>
    <t>Røykdykkerberedskap:</t>
  </si>
  <si>
    <t>Antall:</t>
  </si>
  <si>
    <t>Pris:</t>
  </si>
  <si>
    <t>Sum:</t>
  </si>
  <si>
    <t>Antall personer på kurs</t>
  </si>
  <si>
    <t>Bekledning</t>
  </si>
  <si>
    <t>Antall meiser</t>
  </si>
  <si>
    <t>Antall flasker</t>
  </si>
  <si>
    <t>Antall masker</t>
  </si>
  <si>
    <t>Antall lungeautomater</t>
  </si>
  <si>
    <t>Røykdykkerkommunikasjon</t>
  </si>
  <si>
    <t>Sum investering</t>
  </si>
  <si>
    <t>Service personlig verneutstyr</t>
  </si>
  <si>
    <t>Service luftkompressor</t>
  </si>
  <si>
    <t>Fysisk test</t>
  </si>
  <si>
    <t>Sum drift</t>
  </si>
  <si>
    <t>Øvelse røykdykking:</t>
  </si>
  <si>
    <t>Timer/dag</t>
  </si>
  <si>
    <t>Dager</t>
  </si>
  <si>
    <t>Reise</t>
  </si>
  <si>
    <t>Overnatting</t>
  </si>
  <si>
    <t>Tapt arb.fort.</t>
  </si>
  <si>
    <t>Antall mann</t>
  </si>
  <si>
    <t>Øvelse Leknes</t>
  </si>
  <si>
    <t>Øvelse lokalt</t>
  </si>
  <si>
    <t>Lønn</t>
  </si>
  <si>
    <t>Vannvegg</t>
  </si>
  <si>
    <t>Totalt</t>
  </si>
  <si>
    <t>2 øvelser * 2 dager, Leknes</t>
  </si>
  <si>
    <t>1 øvelse * 3 timer, Værøy</t>
  </si>
  <si>
    <t>Bekledning/utstyr: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</si>
</sst>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4" fillId="0" borderId="6" xfId="16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5" xfId="16" applyNumberFormat="1" applyBorder="1" applyAlignment="1">
      <alignment horizontal="center"/>
    </xf>
    <xf numFmtId="165" fontId="4" fillId="0" borderId="6" xfId="16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  <xf numFmtId="165" fontId="0" fillId="0" borderId="5" xfId="16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65" fontId="0" fillId="0" borderId="7" xfId="16" applyNumberFormat="1" applyBorder="1" applyAlignment="1">
      <alignment horizontal="center"/>
    </xf>
    <xf numFmtId="0" fontId="2" fillId="0" borderId="7" xfId="0" applyFont="1" applyFill="1" applyBorder="1" applyAlignment="1">
      <alignment/>
    </xf>
    <xf numFmtId="165" fontId="0" fillId="0" borderId="7" xfId="0" applyNumberFormat="1" applyBorder="1" applyAlignment="1">
      <alignment/>
    </xf>
    <xf numFmtId="165" fontId="4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6" fillId="0" borderId="0" xfId="0" applyFont="1" applyAlignment="1">
      <alignment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7" xfId="16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65" fontId="0" fillId="0" borderId="11" xfId="16" applyNumberFormat="1" applyFont="1" applyBorder="1" applyAlignment="1">
      <alignment horizontal="center"/>
    </xf>
    <xf numFmtId="165" fontId="0" fillId="0" borderId="13" xfId="16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165" fontId="0" fillId="0" borderId="0" xfId="16" applyNumberFormat="1" applyFont="1" applyBorder="1" applyAlignment="1">
      <alignment horizontal="center"/>
    </xf>
    <xf numFmtId="165" fontId="0" fillId="0" borderId="16" xfId="16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165" fontId="0" fillId="0" borderId="0" xfId="16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165" fontId="0" fillId="0" borderId="18" xfId="16" applyNumberFormat="1" applyBorder="1" applyAlignment="1">
      <alignment horizontal="center"/>
    </xf>
    <xf numFmtId="165" fontId="0" fillId="0" borderId="20" xfId="16" applyNumberFormat="1" applyFont="1" applyBorder="1" applyAlignment="1">
      <alignment/>
    </xf>
    <xf numFmtId="0" fontId="4" fillId="0" borderId="0" xfId="0" applyFont="1" applyAlignment="1">
      <alignment horizontal="right"/>
    </xf>
    <xf numFmtId="165" fontId="0" fillId="0" borderId="0" xfId="16" applyNumberFormat="1" applyAlignment="1">
      <alignment/>
    </xf>
    <xf numFmtId="0" fontId="2" fillId="0" borderId="0" xfId="0" applyFont="1" applyAlignment="1">
      <alignment horizontal="right"/>
    </xf>
    <xf numFmtId="165" fontId="0" fillId="0" borderId="7" xfId="16" applyNumberFormat="1" applyBorder="1" applyAlignment="1">
      <alignment/>
    </xf>
    <xf numFmtId="0" fontId="0" fillId="0" borderId="7" xfId="0" applyFont="1" applyBorder="1" applyAlignment="1">
      <alignment/>
    </xf>
    <xf numFmtId="165" fontId="0" fillId="0" borderId="7" xfId="16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31">
      <selection activeCell="H48" sqref="H48"/>
    </sheetView>
  </sheetViews>
  <sheetFormatPr defaultColWidth="11.421875" defaultRowHeight="12.75"/>
  <cols>
    <col min="1" max="1" width="13.140625" style="0" customWidth="1"/>
    <col min="2" max="2" width="12.28125" style="0" bestFit="1" customWidth="1"/>
    <col min="3" max="3" width="11.8515625" style="0" bestFit="1" customWidth="1"/>
    <col min="4" max="4" width="12.8515625" style="0" customWidth="1"/>
    <col min="5" max="5" width="14.57421875" style="0" customWidth="1"/>
    <col min="7" max="8" width="12.28125" style="0" customWidth="1"/>
    <col min="11" max="11" width="12.57421875" style="0" customWidth="1"/>
  </cols>
  <sheetData>
    <row r="1" ht="15.75">
      <c r="A1" s="2" t="s">
        <v>18</v>
      </c>
    </row>
    <row r="4" ht="13.5" thickBot="1">
      <c r="A4" s="1" t="s">
        <v>0</v>
      </c>
    </row>
    <row r="5" spans="1:5" ht="12.75">
      <c r="A5" s="3" t="s">
        <v>1</v>
      </c>
      <c r="B5" s="4" t="s">
        <v>2</v>
      </c>
      <c r="C5" s="4" t="s">
        <v>3</v>
      </c>
      <c r="D5" s="4" t="s">
        <v>5</v>
      </c>
      <c r="E5" s="5" t="s">
        <v>4</v>
      </c>
    </row>
    <row r="6" spans="1:6" ht="13.5" thickBot="1">
      <c r="A6" s="6">
        <v>16</v>
      </c>
      <c r="B6" s="7">
        <v>150</v>
      </c>
      <c r="C6" s="7">
        <f>3*4</f>
        <v>12</v>
      </c>
      <c r="D6" s="7">
        <v>23</v>
      </c>
      <c r="E6" s="8">
        <f>(A6*B6*C6)+(A6*C6*D6)</f>
        <v>33216</v>
      </c>
      <c r="F6" s="14"/>
    </row>
    <row r="7" spans="4:5" ht="12.75">
      <c r="D7" s="9" t="s">
        <v>10</v>
      </c>
      <c r="E7" s="15">
        <f>ROUND(E6,-3)</f>
        <v>33000</v>
      </c>
    </row>
    <row r="9" ht="13.5" thickBot="1">
      <c r="A9" s="1" t="s">
        <v>6</v>
      </c>
    </row>
    <row r="10" spans="1:3" ht="12.75">
      <c r="A10" s="3" t="s">
        <v>1</v>
      </c>
      <c r="B10" s="4" t="s">
        <v>2</v>
      </c>
      <c r="C10" s="5" t="s">
        <v>4</v>
      </c>
    </row>
    <row r="11" spans="1:3" ht="13.5" thickBot="1">
      <c r="A11" s="6">
        <v>11</v>
      </c>
      <c r="B11" s="10">
        <v>46000</v>
      </c>
      <c r="C11" s="8">
        <f>A11*B11</f>
        <v>506000</v>
      </c>
    </row>
    <row r="14" ht="13.5" thickBot="1">
      <c r="A14" s="1" t="s">
        <v>7</v>
      </c>
    </row>
    <row r="15" spans="1:3" ht="12.75">
      <c r="A15" s="3" t="s">
        <v>1</v>
      </c>
      <c r="B15" s="4" t="s">
        <v>2</v>
      </c>
      <c r="C15" s="5" t="s">
        <v>4</v>
      </c>
    </row>
    <row r="16" spans="1:3" ht="13.5" thickBot="1">
      <c r="A16" s="6">
        <v>4</v>
      </c>
      <c r="B16" s="10">
        <v>80000</v>
      </c>
      <c r="C16" s="11">
        <f>A16*B16</f>
        <v>320000</v>
      </c>
    </row>
    <row r="19" ht="13.5" thickBot="1">
      <c r="A19" s="1" t="s">
        <v>8</v>
      </c>
    </row>
    <row r="20" spans="1:3" ht="12.75">
      <c r="A20" s="3" t="s">
        <v>1</v>
      </c>
      <c r="B20" s="4" t="s">
        <v>2</v>
      </c>
      <c r="C20" s="5" t="s">
        <v>4</v>
      </c>
    </row>
    <row r="21" spans="1:4" ht="13.5" thickBot="1">
      <c r="A21" s="6" t="s">
        <v>19</v>
      </c>
      <c r="B21" s="17">
        <v>41000</v>
      </c>
      <c r="C21" s="12" t="e">
        <f>A21*B21</f>
        <v>#VALUE!</v>
      </c>
      <c r="D21" s="16"/>
    </row>
    <row r="22" spans="2:3" ht="12.75">
      <c r="B22" s="9" t="s">
        <v>10</v>
      </c>
      <c r="C22" s="15" t="e">
        <f>ROUND(C21,-3)</f>
        <v>#VALUE!</v>
      </c>
    </row>
    <row r="24" ht="13.5" thickBot="1">
      <c r="A24" s="1" t="s">
        <v>9</v>
      </c>
    </row>
    <row r="25" spans="1:3" ht="12.75">
      <c r="A25" s="3" t="s">
        <v>1</v>
      </c>
      <c r="B25" s="4" t="s">
        <v>2</v>
      </c>
      <c r="C25" s="5" t="s">
        <v>4</v>
      </c>
    </row>
    <row r="26" spans="1:3" ht="13.5" thickBot="1">
      <c r="A26" s="6">
        <v>10</v>
      </c>
      <c r="B26" s="10">
        <v>35000</v>
      </c>
      <c r="C26" s="11">
        <f>A26*B26</f>
        <v>350000</v>
      </c>
    </row>
    <row r="27" ht="12.75">
      <c r="A27" s="13"/>
    </row>
    <row r="28" ht="12.75">
      <c r="A28" s="13"/>
    </row>
    <row r="29" ht="13.5" thickBot="1">
      <c r="A29" s="1" t="s">
        <v>28</v>
      </c>
    </row>
    <row r="30" spans="1:3" ht="12.75">
      <c r="A30" s="3" t="s">
        <v>1</v>
      </c>
      <c r="B30" s="4" t="s">
        <v>2</v>
      </c>
      <c r="C30" s="5" t="s">
        <v>4</v>
      </c>
    </row>
    <row r="31" spans="1:3" ht="13.5" thickBot="1">
      <c r="A31" s="6">
        <v>14</v>
      </c>
      <c r="B31" s="10">
        <v>3400</v>
      </c>
      <c r="C31" s="11">
        <f>A31*B31</f>
        <v>47600</v>
      </c>
    </row>
    <row r="32" ht="12.75">
      <c r="A32" s="13"/>
    </row>
    <row r="34" spans="1:6" ht="12.75">
      <c r="A34" s="1" t="s">
        <v>20</v>
      </c>
      <c r="F34" s="19"/>
    </row>
    <row r="35" spans="1:6" ht="12.75">
      <c r="A35" s="20"/>
      <c r="B35" s="18" t="s">
        <v>11</v>
      </c>
      <c r="C35" s="21" t="s">
        <v>12</v>
      </c>
      <c r="D35" s="21" t="s">
        <v>13</v>
      </c>
      <c r="E35" s="22" t="s">
        <v>14</v>
      </c>
      <c r="F35" s="18" t="s">
        <v>16</v>
      </c>
    </row>
    <row r="36" spans="1:6" ht="12.75">
      <c r="A36" s="23" t="s">
        <v>1</v>
      </c>
      <c r="B36" s="24">
        <v>3</v>
      </c>
      <c r="C36" s="24">
        <v>6</v>
      </c>
      <c r="D36" s="24">
        <v>3</v>
      </c>
      <c r="E36" s="24">
        <v>3</v>
      </c>
      <c r="F36" s="25"/>
    </row>
    <row r="37" spans="1:6" ht="12.75">
      <c r="A37" s="23" t="s">
        <v>15</v>
      </c>
      <c r="B37" s="26">
        <v>10000</v>
      </c>
      <c r="C37" s="26">
        <v>6500</v>
      </c>
      <c r="D37" s="26">
        <v>5000</v>
      </c>
      <c r="E37" s="26">
        <v>3500</v>
      </c>
      <c r="F37" s="25"/>
    </row>
    <row r="38" spans="1:6" ht="12.75">
      <c r="A38" s="27" t="s">
        <v>17</v>
      </c>
      <c r="B38" s="28">
        <f>B37*B36</f>
        <v>30000</v>
      </c>
      <c r="C38" s="28">
        <f>C37*C36</f>
        <v>39000</v>
      </c>
      <c r="D38" s="28">
        <f>D37*D36</f>
        <v>15000</v>
      </c>
      <c r="E38" s="28">
        <f>E37*E36</f>
        <v>10500</v>
      </c>
      <c r="F38" s="29">
        <f>SUM(B38:E38)</f>
        <v>94500</v>
      </c>
    </row>
    <row r="39" spans="1:6" ht="12.75">
      <c r="A39" s="68" t="s">
        <v>29</v>
      </c>
      <c r="B39" s="35"/>
      <c r="C39" s="35"/>
      <c r="D39" s="35"/>
      <c r="E39" s="35"/>
      <c r="F39" s="29">
        <v>150000</v>
      </c>
    </row>
    <row r="40" spans="1:6" ht="12.75">
      <c r="A40" s="69"/>
      <c r="B40" s="20"/>
      <c r="C40" s="20"/>
      <c r="D40" s="20"/>
      <c r="E40" s="70" t="s">
        <v>43</v>
      </c>
      <c r="F40" s="34">
        <f>SUM(F38:F39)</f>
        <v>244500</v>
      </c>
    </row>
    <row r="41" spans="1:6" ht="12.75">
      <c r="A41" s="69"/>
      <c r="B41" s="20"/>
      <c r="C41" s="20"/>
      <c r="D41" s="20"/>
      <c r="E41" s="20"/>
      <c r="F41" s="34"/>
    </row>
    <row r="43" spans="1:4" ht="12.75">
      <c r="A43" s="31" t="s">
        <v>70</v>
      </c>
      <c r="D43" s="37" t="s">
        <v>33</v>
      </c>
    </row>
    <row r="44" spans="3:5" ht="12.75">
      <c r="C44" s="18" t="s">
        <v>1</v>
      </c>
      <c r="D44" s="18" t="s">
        <v>15</v>
      </c>
      <c r="E44" s="32" t="s">
        <v>17</v>
      </c>
    </row>
    <row r="45" spans="1:5" ht="12.75">
      <c r="A45" s="36" t="s">
        <v>21</v>
      </c>
      <c r="B45" s="36"/>
      <c r="C45" s="24">
        <v>16</v>
      </c>
      <c r="D45" s="26">
        <v>2200</v>
      </c>
      <c r="E45" s="38">
        <f>C45*D45</f>
        <v>35200</v>
      </c>
    </row>
    <row r="46" spans="1:5" ht="12.75">
      <c r="A46" s="36" t="s">
        <v>22</v>
      </c>
      <c r="B46" s="36"/>
      <c r="C46" s="24">
        <v>16</v>
      </c>
      <c r="D46" s="26">
        <v>4375</v>
      </c>
      <c r="E46" s="38">
        <f aca="true" t="shared" si="0" ref="E46:E57">C46*D46</f>
        <v>70000</v>
      </c>
    </row>
    <row r="47" spans="1:6" ht="12.75">
      <c r="A47" s="36" t="s">
        <v>34</v>
      </c>
      <c r="B47" s="36"/>
      <c r="C47" s="24">
        <v>16</v>
      </c>
      <c r="D47" s="26">
        <v>1000</v>
      </c>
      <c r="E47" s="38">
        <f t="shared" si="0"/>
        <v>16000</v>
      </c>
      <c r="F47" s="39">
        <f>E45+E46+E47</f>
        <v>121200</v>
      </c>
    </row>
    <row r="48" spans="1:8" ht="12.75">
      <c r="A48" s="36" t="s">
        <v>23</v>
      </c>
      <c r="B48" s="36"/>
      <c r="C48" s="24">
        <v>4</v>
      </c>
      <c r="D48" s="26">
        <v>5750</v>
      </c>
      <c r="E48" s="38">
        <f t="shared" si="0"/>
        <v>23000</v>
      </c>
      <c r="H48" s="63"/>
    </row>
    <row r="49" spans="1:6" ht="12.75">
      <c r="A49" s="36" t="s">
        <v>36</v>
      </c>
      <c r="B49" s="36"/>
      <c r="C49" s="24">
        <v>4</v>
      </c>
      <c r="D49" s="26">
        <f>4000*1.25</f>
        <v>5000</v>
      </c>
      <c r="E49" s="38">
        <f t="shared" si="0"/>
        <v>20000</v>
      </c>
      <c r="F49" s="13" t="s">
        <v>37</v>
      </c>
    </row>
    <row r="50" spans="1:6" ht="12.75">
      <c r="A50" s="36" t="s">
        <v>24</v>
      </c>
      <c r="B50" s="36"/>
      <c r="C50" s="24">
        <v>4</v>
      </c>
      <c r="D50" s="26">
        <f>1160*1.25</f>
        <v>1450</v>
      </c>
      <c r="E50" s="38">
        <f t="shared" si="0"/>
        <v>5800</v>
      </c>
      <c r="F50" s="13" t="s">
        <v>37</v>
      </c>
    </row>
    <row r="51" spans="1:5" ht="12.75">
      <c r="A51" s="36" t="s">
        <v>25</v>
      </c>
      <c r="B51" s="36"/>
      <c r="C51" s="24" t="s">
        <v>38</v>
      </c>
      <c r="D51" s="40">
        <f>(6370+3100)*1.25</f>
        <v>11837.5</v>
      </c>
      <c r="E51" s="38">
        <f>D51</f>
        <v>11837.5</v>
      </c>
    </row>
    <row r="52" spans="1:8" ht="12.75">
      <c r="A52" s="36" t="s">
        <v>30</v>
      </c>
      <c r="B52" s="36"/>
      <c r="C52" s="24">
        <v>1</v>
      </c>
      <c r="D52" s="40">
        <f>6500*1.25</f>
        <v>8125</v>
      </c>
      <c r="E52" s="38">
        <f t="shared" si="0"/>
        <v>8125</v>
      </c>
      <c r="F52" s="39"/>
      <c r="H52" s="63"/>
    </row>
    <row r="53" spans="1:6" ht="12.75">
      <c r="A53" s="36" t="s">
        <v>66</v>
      </c>
      <c r="B53" s="36"/>
      <c r="C53" s="24">
        <v>1</v>
      </c>
      <c r="D53" s="40">
        <f>2090*1.25</f>
        <v>2612.5</v>
      </c>
      <c r="E53" s="38">
        <f t="shared" si="0"/>
        <v>2612.5</v>
      </c>
      <c r="F53" s="39">
        <f>E49+E50+E51+E52+E53</f>
        <v>48375</v>
      </c>
    </row>
    <row r="54" spans="1:5" ht="12.75">
      <c r="A54" s="36" t="s">
        <v>39</v>
      </c>
      <c r="B54" s="36"/>
      <c r="C54" s="24">
        <v>1</v>
      </c>
      <c r="D54" s="40">
        <v>150000</v>
      </c>
      <c r="E54" s="38">
        <f>C54*D54</f>
        <v>150000</v>
      </c>
    </row>
    <row r="55" spans="1:5" ht="12.75">
      <c r="A55" s="33" t="s">
        <v>35</v>
      </c>
      <c r="B55" s="33"/>
      <c r="C55" s="24">
        <v>1</v>
      </c>
      <c r="D55" s="40">
        <v>5500</v>
      </c>
      <c r="E55" s="38">
        <f>C55*D55</f>
        <v>5500</v>
      </c>
    </row>
    <row r="56" spans="1:6" ht="12.75">
      <c r="A56" s="36" t="s">
        <v>26</v>
      </c>
      <c r="B56" s="36"/>
      <c r="C56" s="24">
        <v>1</v>
      </c>
      <c r="D56" s="40">
        <f>23000*1.25</f>
        <v>28750</v>
      </c>
      <c r="E56" s="38">
        <f t="shared" si="0"/>
        <v>28750</v>
      </c>
      <c r="F56" s="39">
        <f>E54+E55+E56</f>
        <v>184250</v>
      </c>
    </row>
    <row r="57" spans="1:5" ht="12.75">
      <c r="A57" s="36" t="s">
        <v>31</v>
      </c>
      <c r="B57" s="36"/>
      <c r="C57" s="24">
        <v>1</v>
      </c>
      <c r="D57" s="40">
        <v>2000</v>
      </c>
      <c r="E57" s="38">
        <f t="shared" si="0"/>
        <v>2000</v>
      </c>
    </row>
    <row r="58" spans="1:5" ht="12.75">
      <c r="A58" s="36" t="s">
        <v>32</v>
      </c>
      <c r="B58" s="36"/>
      <c r="C58" s="24">
        <v>1</v>
      </c>
      <c r="D58" s="40">
        <f>66000*1.25</f>
        <v>82500</v>
      </c>
      <c r="E58" s="38">
        <f>C58*D58</f>
        <v>82500</v>
      </c>
    </row>
    <row r="59" spans="1:7" ht="12.75">
      <c r="A59" s="36" t="s">
        <v>27</v>
      </c>
      <c r="B59" s="36"/>
      <c r="C59" s="24" t="s">
        <v>67</v>
      </c>
      <c r="D59" s="40">
        <f>(3900+3300)*1.25</f>
        <v>9000</v>
      </c>
      <c r="E59" s="38">
        <f>D59</f>
        <v>9000</v>
      </c>
      <c r="G59" s="39"/>
    </row>
    <row r="60" spans="4:5" ht="12.75">
      <c r="D60" s="64" t="s">
        <v>43</v>
      </c>
      <c r="E60" s="15">
        <f>SUM(E45:E59)</f>
        <v>470325</v>
      </c>
    </row>
  </sheetData>
  <mergeCells count="15">
    <mergeCell ref="A59:B59"/>
    <mergeCell ref="A53:B53"/>
    <mergeCell ref="B39:E39"/>
    <mergeCell ref="A54:B54"/>
    <mergeCell ref="A56:B56"/>
    <mergeCell ref="A57:B57"/>
    <mergeCell ref="A58:B58"/>
    <mergeCell ref="A49:B49"/>
    <mergeCell ref="A50:B50"/>
    <mergeCell ref="A51:B51"/>
    <mergeCell ref="A52:B52"/>
    <mergeCell ref="A45:B45"/>
    <mergeCell ref="A46:B46"/>
    <mergeCell ref="A47:B47"/>
    <mergeCell ref="A48:B4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4"/>
  <sheetViews>
    <sheetView workbookViewId="0" topLeftCell="A1">
      <selection activeCell="E17" sqref="E17"/>
    </sheetView>
  </sheetViews>
  <sheetFormatPr defaultColWidth="11.421875" defaultRowHeight="12.75"/>
  <cols>
    <col min="1" max="1" width="13.8515625" style="0" customWidth="1"/>
    <col min="7" max="7" width="12.421875" style="0" customWidth="1"/>
  </cols>
  <sheetData>
    <row r="4" spans="1:7" ht="13.5" thickBot="1">
      <c r="A4" s="41" t="s">
        <v>40</v>
      </c>
      <c r="B4" s="42"/>
      <c r="C4" s="1" t="s">
        <v>41</v>
      </c>
      <c r="D4" s="1" t="s">
        <v>42</v>
      </c>
      <c r="E4" s="1" t="s">
        <v>43</v>
      </c>
      <c r="F4" s="42"/>
      <c r="G4" s="42"/>
    </row>
    <row r="5" spans="1:7" ht="12.75">
      <c r="A5" s="43" t="s">
        <v>44</v>
      </c>
      <c r="B5" s="44"/>
      <c r="C5" s="45">
        <v>10</v>
      </c>
      <c r="D5" s="46">
        <v>20000</v>
      </c>
      <c r="E5" s="47">
        <f>C5*D5</f>
        <v>200000</v>
      </c>
      <c r="F5" s="42"/>
      <c r="G5" s="42"/>
    </row>
    <row r="6" spans="1:7" ht="12.75">
      <c r="A6" s="48" t="s">
        <v>45</v>
      </c>
      <c r="B6" s="49"/>
      <c r="C6" s="50">
        <v>10</v>
      </c>
      <c r="D6" s="51">
        <v>10000</v>
      </c>
      <c r="E6" s="52">
        <f>C6*D6</f>
        <v>100000</v>
      </c>
      <c r="F6" s="42"/>
      <c r="G6" s="42"/>
    </row>
    <row r="7" spans="1:7" ht="12.75">
      <c r="A7" s="53" t="s">
        <v>46</v>
      </c>
      <c r="B7" s="54"/>
      <c r="C7" s="50">
        <v>6</v>
      </c>
      <c r="D7" s="51">
        <v>10000</v>
      </c>
      <c r="E7" s="52">
        <f aca="true" t="shared" si="0" ref="E7:E14">C7*D7</f>
        <v>60000</v>
      </c>
      <c r="F7" s="42"/>
      <c r="G7" s="42"/>
    </row>
    <row r="8" spans="1:7" ht="12.75">
      <c r="A8" s="53" t="s">
        <v>47</v>
      </c>
      <c r="B8" s="54"/>
      <c r="C8" s="50">
        <v>6</v>
      </c>
      <c r="D8" s="51">
        <v>6500</v>
      </c>
      <c r="E8" s="52">
        <f t="shared" si="0"/>
        <v>39000</v>
      </c>
      <c r="F8" s="42"/>
      <c r="G8" s="42"/>
    </row>
    <row r="9" spans="1:7" ht="12.75">
      <c r="A9" s="53" t="s">
        <v>48</v>
      </c>
      <c r="B9" s="54"/>
      <c r="C9" s="50">
        <v>6</v>
      </c>
      <c r="D9" s="51">
        <v>5000</v>
      </c>
      <c r="E9" s="52">
        <f t="shared" si="0"/>
        <v>30000</v>
      </c>
      <c r="F9" s="42"/>
      <c r="G9" s="42"/>
    </row>
    <row r="10" spans="1:7" ht="12.75">
      <c r="A10" s="53" t="s">
        <v>49</v>
      </c>
      <c r="B10" s="54"/>
      <c r="C10" s="50">
        <v>6</v>
      </c>
      <c r="D10" s="51">
        <v>3500</v>
      </c>
      <c r="E10" s="52">
        <f t="shared" si="0"/>
        <v>21000</v>
      </c>
      <c r="F10" s="42"/>
      <c r="G10" s="42"/>
    </row>
    <row r="11" spans="1:7" ht="12.75">
      <c r="A11" s="53" t="s">
        <v>50</v>
      </c>
      <c r="B11" s="54"/>
      <c r="C11" s="50">
        <v>4</v>
      </c>
      <c r="D11" s="51">
        <v>20000</v>
      </c>
      <c r="E11" s="52">
        <f>C11*D11</f>
        <v>80000</v>
      </c>
      <c r="F11" s="15">
        <f>SUM(E5:E11)</f>
        <v>530000</v>
      </c>
      <c r="G11" s="37" t="s">
        <v>51</v>
      </c>
    </row>
    <row r="12" spans="1:7" ht="12.75">
      <c r="A12" s="53" t="s">
        <v>52</v>
      </c>
      <c r="B12" s="54"/>
      <c r="C12" s="50">
        <v>6</v>
      </c>
      <c r="D12" s="51">
        <v>1500</v>
      </c>
      <c r="E12" s="52">
        <f t="shared" si="0"/>
        <v>9000</v>
      </c>
      <c r="F12" s="42"/>
      <c r="G12" s="42"/>
    </row>
    <row r="13" spans="1:7" ht="12.75">
      <c r="A13" s="53" t="s">
        <v>53</v>
      </c>
      <c r="B13" s="54"/>
      <c r="C13" s="50">
        <v>1</v>
      </c>
      <c r="D13" s="51">
        <v>5000</v>
      </c>
      <c r="E13" s="52">
        <f>C13*D13</f>
        <v>5000</v>
      </c>
      <c r="F13" s="42"/>
      <c r="G13" s="42"/>
    </row>
    <row r="14" spans="1:5" ht="12.75">
      <c r="A14" s="53" t="s">
        <v>54</v>
      </c>
      <c r="B14" s="54"/>
      <c r="C14" s="55">
        <v>10</v>
      </c>
      <c r="D14" s="56">
        <f>349*12</f>
        <v>4188</v>
      </c>
      <c r="E14" s="52">
        <f t="shared" si="0"/>
        <v>41880</v>
      </c>
    </row>
    <row r="15" spans="1:5" ht="12.75">
      <c r="A15" s="53" t="s">
        <v>68</v>
      </c>
      <c r="B15" s="54"/>
      <c r="C15" s="55"/>
      <c r="D15" s="56"/>
      <c r="E15" s="52">
        <f>I23</f>
        <v>157200</v>
      </c>
    </row>
    <row r="16" spans="1:7" ht="13.5" thickBot="1">
      <c r="A16" s="57" t="s">
        <v>69</v>
      </c>
      <c r="B16" s="58"/>
      <c r="C16" s="59"/>
      <c r="D16" s="60"/>
      <c r="E16" s="61">
        <f>I24</f>
        <v>4800</v>
      </c>
      <c r="F16" s="15">
        <f>SUM(E12:E16)</f>
        <v>217880</v>
      </c>
      <c r="G16" s="37" t="s">
        <v>55</v>
      </c>
    </row>
    <row r="17" spans="4:5" ht="12.75">
      <c r="D17" s="62" t="s">
        <v>43</v>
      </c>
      <c r="E17" s="15">
        <f>SUM(E5:E16)</f>
        <v>747880</v>
      </c>
    </row>
    <row r="21" ht="12.75">
      <c r="A21" s="1" t="s">
        <v>56</v>
      </c>
    </row>
    <row r="22" spans="2:9" ht="12.75">
      <c r="B22" s="30" t="s">
        <v>62</v>
      </c>
      <c r="C22" s="30" t="s">
        <v>58</v>
      </c>
      <c r="D22" s="30" t="s">
        <v>57</v>
      </c>
      <c r="E22" s="30" t="s">
        <v>59</v>
      </c>
      <c r="F22" s="30" t="s">
        <v>60</v>
      </c>
      <c r="G22" s="30" t="s">
        <v>61</v>
      </c>
      <c r="H22" s="30" t="s">
        <v>65</v>
      </c>
      <c r="I22" s="30" t="s">
        <v>4</v>
      </c>
    </row>
    <row r="23" spans="1:9" ht="12.75">
      <c r="A23" s="9" t="s">
        <v>63</v>
      </c>
      <c r="B23" s="24">
        <v>10</v>
      </c>
      <c r="C23" s="24">
        <v>4</v>
      </c>
      <c r="D23" s="24">
        <v>8</v>
      </c>
      <c r="E23" s="26">
        <f>1500*2*B23</f>
        <v>30000</v>
      </c>
      <c r="F23" s="26">
        <f>600*2*10</f>
        <v>12000</v>
      </c>
      <c r="G23" s="65">
        <f>200*D23*C23*B23</f>
        <v>64000</v>
      </c>
      <c r="H23" s="66">
        <f>160*D23*C23*B23</f>
        <v>51200</v>
      </c>
      <c r="I23" s="29">
        <f>E23+F23+G23+H23</f>
        <v>157200</v>
      </c>
    </row>
    <row r="24" spans="1:9" ht="12.75">
      <c r="A24" s="9" t="s">
        <v>64</v>
      </c>
      <c r="B24" s="24">
        <v>10</v>
      </c>
      <c r="C24" s="25"/>
      <c r="D24" s="24">
        <v>3</v>
      </c>
      <c r="E24" s="25"/>
      <c r="F24" s="25"/>
      <c r="G24" s="25"/>
      <c r="H24" s="67">
        <f>160*D24*B24</f>
        <v>4800</v>
      </c>
      <c r="I24" s="29">
        <f>H24</f>
        <v>4800</v>
      </c>
    </row>
  </sheetData>
  <mergeCells count="11">
    <mergeCell ref="A14:B14"/>
    <mergeCell ref="A15:B15"/>
    <mergeCell ref="A16:B16"/>
    <mergeCell ref="A11:B11"/>
    <mergeCell ref="A12:B12"/>
    <mergeCell ref="A13:B13"/>
    <mergeCell ref="A7:B7"/>
    <mergeCell ref="A8:B8"/>
    <mergeCell ref="A9:B9"/>
    <mergeCell ref="A10:B10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Vestvågøy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Ragnhild Sæbø</dc:creator>
  <cp:keywords/>
  <dc:description/>
  <cp:lastModifiedBy>Ragnhild Sæbø</cp:lastModifiedBy>
  <cp:lastPrinted>2010-11-11T13:28:31Z</cp:lastPrinted>
  <dcterms:created xsi:type="dcterms:W3CDTF">2010-06-07T10:47:38Z</dcterms:created>
  <dcterms:modified xsi:type="dcterms:W3CDTF">2010-11-11T15:34:04Z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DOK">
    <vt:i4>12979</vt:i4>
  </property>
  <property fmtid="{D5CDD505-2E9C-101B-9397-08002B2CF9AE}" pid="4" name="JP">
    <vt:i4>2010002566</vt:i4>
  </property>
  <property fmtid="{D5CDD505-2E9C-101B-9397-08002B2CF9AE}" pid="5" name="VARIA">
    <vt:lpwstr>P</vt:lpwstr>
  </property>
  <property fmtid="{D5CDD505-2E9C-101B-9397-08002B2CF9AE}" pid="6" name="VERSJ">
    <vt:i4>1</vt:i4>
  </property>
  <property fmtid="{D5CDD505-2E9C-101B-9397-08002B2CF9AE}" pid="7" name="SERV">
    <vt:lpwstr>lo-a-acodb</vt:lpwstr>
  </property>
  <property fmtid="{D5CDD505-2E9C-101B-9397-08002B2CF9AE}" pid="8" name="DATABA">
    <vt:lpwstr>WebSak_Varoy</vt:lpwstr>
  </property>
  <property fmtid="{D5CDD505-2E9C-101B-9397-08002B2CF9AE}" pid="9" name="BRUKER">
    <vt:lpwstr>17</vt:lpwstr>
  </property>
  <property fmtid="{D5CDD505-2E9C-101B-9397-08002B2CF9AE}" pid="10" name="VM_STAT">
    <vt:lpwstr>R</vt:lpwstr>
  </property>
</Properties>
</file>